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pedro.jimenez\Desktop\Estado Fin.Sisanoc 2024 2023\"/>
    </mc:Choice>
  </mc:AlternateContent>
  <xr:revisionPtr revIDLastSave="0" documentId="13_ncr:1_{A62F6654-D043-483D-8FF2-1E9EC4CADE9F}" xr6:coauthVersionLast="47" xr6:coauthVersionMax="47" xr10:uidLastSave="{00000000-0000-0000-0000-000000000000}"/>
  <bookViews>
    <workbookView xWindow="-120" yWindow="-120" windowWidth="20730" windowHeight="11160" tabRatio="649" xr2:uid="{00000000-000D-0000-FFFF-FFFF00000000}"/>
  </bookViews>
  <sheets>
    <sheet name=" Notas real" sheetId="30" r:id="rId1"/>
    <sheet name="Otras " sheetId="28" state="hidden" r:id="rId2"/>
  </sheets>
  <definedNames>
    <definedName name="_xlnm.Print_Area" localSheetId="0">' Notas real'!$A$1:$D$385</definedName>
    <definedName name="_xlnm.Print_Area" localSheetId="1">'Otras '!$A$1:$D$227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8" i="30" l="1"/>
  <c r="B365" i="30" l="1"/>
  <c r="B325" i="30" l="1"/>
  <c r="B366" i="30"/>
  <c r="B373" i="30"/>
  <c r="B374" i="30" s="1"/>
  <c r="F294" i="30"/>
  <c r="B92" i="30"/>
  <c r="B75" i="30"/>
  <c r="D331" i="30"/>
  <c r="D335" i="30" s="1"/>
  <c r="B331" i="30"/>
  <c r="B335" i="30" s="1"/>
  <c r="D341" i="30"/>
  <c r="B341" i="30"/>
  <c r="B304" i="30"/>
  <c r="B313" i="30"/>
  <c r="B275" i="30"/>
  <c r="B283" i="30" s="1"/>
  <c r="B237" i="30"/>
  <c r="D270" i="30"/>
  <c r="B270" i="30"/>
  <c r="B142" i="30"/>
  <c r="D142" i="30"/>
  <c r="B115" i="30"/>
  <c r="G375" i="30" l="1"/>
  <c r="B98" i="30"/>
  <c r="B243" i="30" l="1"/>
  <c r="D243" i="30"/>
  <c r="D374" i="30"/>
  <c r="D325" i="30"/>
  <c r="D313" i="30"/>
  <c r="D264" i="30"/>
  <c r="D161" i="30"/>
  <c r="B144" i="30"/>
  <c r="D109" i="30"/>
  <c r="D99" i="30"/>
  <c r="D98" i="30"/>
  <c r="D92" i="30"/>
  <c r="D73" i="30"/>
  <c r="D294" i="30"/>
  <c r="B264" i="30" l="1"/>
  <c r="B109" i="30" l="1"/>
  <c r="D217" i="30" l="1"/>
  <c r="D237" i="30" s="1"/>
  <c r="B289" i="30" l="1"/>
  <c r="D75" i="30"/>
  <c r="D365" i="30" l="1"/>
  <c r="D366" i="30" s="1"/>
  <c r="D297" i="30"/>
  <c r="D304" i="30" s="1"/>
  <c r="D275" i="30"/>
  <c r="D283" i="30" l="1"/>
  <c r="D144" i="30" l="1"/>
  <c r="B100" i="30"/>
  <c r="D289" i="30" l="1"/>
  <c r="D115" i="30" l="1"/>
  <c r="B348" i="30"/>
  <c r="B154" i="30" l="1"/>
  <c r="D254" i="30" l="1"/>
  <c r="D100" i="30"/>
  <c r="B254" i="30" l="1"/>
  <c r="D154" i="30"/>
  <c r="B106" i="28" l="1"/>
  <c r="B107" i="28"/>
  <c r="B92" i="28" l="1"/>
  <c r="B147" i="28" l="1"/>
  <c r="B12" i="28"/>
  <c r="B38" i="28" l="1"/>
  <c r="B215" i="28" l="1"/>
  <c r="B171" i="28"/>
  <c r="D171" i="28"/>
  <c r="B129" i="28" l="1"/>
  <c r="B131" i="28" s="1"/>
  <c r="B60" i="28"/>
  <c r="B64" i="28" s="1"/>
  <c r="B30" i="28"/>
  <c r="B222" i="28" l="1"/>
  <c r="B216" i="28"/>
  <c r="B209" i="28"/>
  <c r="B197" i="28"/>
  <c r="B49" i="28"/>
  <c r="B211" i="28" l="1"/>
  <c r="D222" i="28"/>
  <c r="D216" i="28"/>
  <c r="D197" i="28"/>
  <c r="D131" i="28"/>
  <c r="D107" i="28"/>
  <c r="D64" i="28"/>
  <c r="D49" i="28"/>
  <c r="D30" i="28"/>
  <c r="D12" i="28"/>
  <c r="D208" i="28" l="1"/>
  <c r="D209" i="28" s="1"/>
  <c r="D179" i="28"/>
  <c r="B179" i="28"/>
  <c r="D162" i="28"/>
  <c r="B162" i="28"/>
  <c r="D155" i="28"/>
  <c r="B155" i="28"/>
  <c r="D143" i="28"/>
  <c r="D147" i="28" s="1"/>
  <c r="D122" i="28"/>
  <c r="B122" i="28"/>
  <c r="D113" i="28"/>
  <c r="B113" i="28"/>
  <c r="D91" i="28"/>
  <c r="D95" i="28" s="1"/>
  <c r="B85" i="28"/>
  <c r="D83" i="28"/>
  <c r="D82" i="28"/>
  <c r="D75" i="28"/>
  <c r="D77" i="28" s="1"/>
  <c r="B75" i="28"/>
  <c r="B77" i="28" s="1"/>
  <c r="D69" i="28"/>
  <c r="B69" i="28"/>
  <c r="D66" i="28"/>
  <c r="B66" i="28"/>
  <c r="D38" i="28"/>
  <c r="D85" i="28" l="1"/>
  <c r="B70" i="28"/>
  <c r="D70" i="28"/>
</calcChain>
</file>

<file path=xl/sharedStrings.xml><?xml version="1.0" encoding="utf-8"?>
<sst xmlns="http://schemas.openxmlformats.org/spreadsheetml/2006/main" count="517" uniqueCount="391">
  <si>
    <t xml:space="preserve"> </t>
  </si>
  <si>
    <t>NOTAS A LOS ESTADOS FINANCIEROS</t>
  </si>
  <si>
    <t>ACTIVOS</t>
  </si>
  <si>
    <t xml:space="preserve">Nota 2: Disponibilidades Bancarias </t>
  </si>
  <si>
    <t>DESCRIPCIÓN</t>
  </si>
  <si>
    <t xml:space="preserve">Cajas chicas </t>
  </si>
  <si>
    <t>Total Disponibilidad</t>
  </si>
  <si>
    <t xml:space="preserve"> 2.1 Disponibilidades en Cuentas Bancarias</t>
  </si>
  <si>
    <t>Caja Chica (Sede Central)</t>
  </si>
  <si>
    <t>Caja Chica Regional-Santiago</t>
  </si>
  <si>
    <t>Caja Chica Regional-San Francisco de Macorís</t>
  </si>
  <si>
    <t>Caja Chica Regional-San Pedro de Macorís</t>
  </si>
  <si>
    <t>Caja Chica  Regional Barahona</t>
  </si>
  <si>
    <t>Caja Chica  Regional San Juan de la Maguana</t>
  </si>
  <si>
    <t>Caja Chica Regional Hato Mayor</t>
  </si>
  <si>
    <t>Nota 3- Inventario de Consumo</t>
  </si>
  <si>
    <t>Inventario en provisiones de cocina</t>
  </si>
  <si>
    <t>Inventario Productos de Papel, cartón y útiles varios</t>
  </si>
  <si>
    <t>Inventario de Productos y Útiles Varios</t>
  </si>
  <si>
    <t xml:space="preserve">DESCRIPCION </t>
  </si>
  <si>
    <t>Yw Internacional Bella Vista Maricos, SRL</t>
  </si>
  <si>
    <t>Delicias Campestre</t>
  </si>
  <si>
    <t>Shernove Group, SRL (Salao)</t>
  </si>
  <si>
    <t>Nota : Total de Cuenta por Cobrar</t>
  </si>
  <si>
    <t>Maquinaria y Equipos de Producción</t>
  </si>
  <si>
    <t>Equipos Educacionales y Recreativos</t>
  </si>
  <si>
    <t>Equipos de Transporte</t>
  </si>
  <si>
    <t xml:space="preserve">Equipos de Computación </t>
  </si>
  <si>
    <t>Equipos de Comunicación</t>
  </si>
  <si>
    <t>Equipos y Mueble de Oficina</t>
  </si>
  <si>
    <t>Herramientas y Repuestos Mayores</t>
  </si>
  <si>
    <t>Equipos Varios</t>
  </si>
  <si>
    <t>Edificio</t>
  </si>
  <si>
    <t>Edificaciones</t>
  </si>
  <si>
    <t>Equipos de Seguridad</t>
  </si>
  <si>
    <t xml:space="preserve">Total Bienes de Uso </t>
  </si>
  <si>
    <t>Menos: Depreciación Acumulada de Bienes de Uso</t>
  </si>
  <si>
    <t xml:space="preserve">Sub-total </t>
  </si>
  <si>
    <t>Terreno</t>
  </si>
  <si>
    <t>Obras de Arte y Elementos Coleccionables</t>
  </si>
  <si>
    <t xml:space="preserve">TOTAL </t>
  </si>
  <si>
    <t>Programas de Computación/Sotware Spiral y Licencias</t>
  </si>
  <si>
    <t>Menos: Depreciacion Acumulada de Bienes intangibles</t>
  </si>
  <si>
    <t>Total:</t>
  </si>
  <si>
    <t>Depósitos en alquileres</t>
  </si>
  <si>
    <t>Fianza por contrato de energía eléctrica</t>
  </si>
  <si>
    <t>Deposito o Fianza Internet de Tricom</t>
  </si>
  <si>
    <t xml:space="preserve">PASIVOS   </t>
  </si>
  <si>
    <t>Nota 8: Cuenta por Pagar Corto Plazo</t>
  </si>
  <si>
    <t>DESCRIPCION</t>
  </si>
  <si>
    <t>Gastos de Personal por Pagar</t>
  </si>
  <si>
    <t>Cuentas por pagar proveedores nacionales</t>
  </si>
  <si>
    <t>Gratificaciones y Bonificaciones por pagar</t>
  </si>
  <si>
    <t>Retenciones por pagar</t>
  </si>
  <si>
    <t>Nota 9: Patrimonio Institucional</t>
  </si>
  <si>
    <t xml:space="preserve">  </t>
  </si>
  <si>
    <t>DETALLE</t>
  </si>
  <si>
    <t xml:space="preserve">Patrimonio Institucional </t>
  </si>
  <si>
    <t xml:space="preserve">Total Patrimonio Neto </t>
  </si>
  <si>
    <t>PARTIDAS</t>
  </si>
  <si>
    <t>ESTADO DE RESULTADOS</t>
  </si>
  <si>
    <t>Ingresos  Corrientes</t>
  </si>
  <si>
    <t>Nota 10: Transferencias Corrientes del Gobierno Central</t>
  </si>
  <si>
    <t>Transferencias corrientes de la Administración Central</t>
  </si>
  <si>
    <t>Total Ingresos por Transferencias corrientes</t>
  </si>
  <si>
    <t>Ingresos por Multa</t>
  </si>
  <si>
    <t xml:space="preserve">Otros ingresos   </t>
  </si>
  <si>
    <t>Ingresos por Vtas.Libro,Base de Concurso,Contrato Adhesion y Certificaciones</t>
  </si>
  <si>
    <t>Ingresos por Contribución</t>
  </si>
  <si>
    <t>Total Ingresos Propios</t>
  </si>
  <si>
    <t xml:space="preserve">GASTOS </t>
  </si>
  <si>
    <t>Sueldos  fijos</t>
  </si>
  <si>
    <t>Sueldos  fijos personal en tramites de pensión</t>
  </si>
  <si>
    <t>Sueldos Personal Temporero</t>
  </si>
  <si>
    <t>Compensaciones  directa al Personal</t>
  </si>
  <si>
    <t>Honorarios</t>
  </si>
  <si>
    <t>Total Remuneraciones</t>
  </si>
  <si>
    <t>Dietas y Gastos de Representación</t>
  </si>
  <si>
    <t>Total Dietas y Gastos de Representación</t>
  </si>
  <si>
    <t>Prestaciones y Bonificaciones</t>
  </si>
  <si>
    <t>Contribuciones al Seguro de Salud</t>
  </si>
  <si>
    <t>Contribuciones al Seguro de Pensiones</t>
  </si>
  <si>
    <t>Contribuciones al Seguro de Riesgo Laboral</t>
  </si>
  <si>
    <t>Total en contribuciones a la Seguridad Social</t>
  </si>
  <si>
    <t>Servicios no personales  (nota 13.1)</t>
  </si>
  <si>
    <t>Total de Bienes y Servicios</t>
  </si>
  <si>
    <t>Servicios de Comunicaciones</t>
  </si>
  <si>
    <t>Servicios Básicos</t>
  </si>
  <si>
    <t>Publicidad, Impresiones  y  Encuadernaciones</t>
  </si>
  <si>
    <t>Viáticos Dentro y Fuera del País</t>
  </si>
  <si>
    <t>Transporte y Almacenaje</t>
  </si>
  <si>
    <t>Alquileres</t>
  </si>
  <si>
    <t>Seguros</t>
  </si>
  <si>
    <t>Conservación y Reparaciones Menores</t>
  </si>
  <si>
    <t>Comisiones y Gastos Bancarios</t>
  </si>
  <si>
    <t>Servicios Técnicos Profesionales</t>
  </si>
  <si>
    <t>Impuestos, Derechos y Tasas</t>
  </si>
  <si>
    <t>Gastos Judiciales</t>
  </si>
  <si>
    <t>Otros Servicios No Personales</t>
  </si>
  <si>
    <t>Subtotal Servicios No Personales</t>
  </si>
  <si>
    <t>Alimentos y  Productos Agroforestales</t>
  </si>
  <si>
    <t>Textiles y Vestuarios</t>
  </si>
  <si>
    <t>Productos de Papel, Cartón e Impresos</t>
  </si>
  <si>
    <t xml:space="preserve">Combustibles, Lubricantes, Productos Químicos </t>
  </si>
  <si>
    <t>Productos de cuero caucho y plásticos</t>
  </si>
  <si>
    <t>Productos de Minerales Metálicos y no Metálicos</t>
  </si>
  <si>
    <t>Productos y Útiles Varios</t>
  </si>
  <si>
    <t>Total Materiales y Suministros</t>
  </si>
  <si>
    <t>Ayudas a personas</t>
  </si>
  <si>
    <t>Contribuciones a Instituciones sin fines de lucro</t>
  </si>
  <si>
    <t>Total Transferencias Corrientes</t>
  </si>
  <si>
    <t>Otros Gastos Institucionales</t>
  </si>
  <si>
    <t>Total Otros Gastos Institucionales</t>
  </si>
  <si>
    <t>Firma:_____________________</t>
  </si>
  <si>
    <t>Lic. Katy Tavarez</t>
  </si>
  <si>
    <t>Lic. Pedro Jimenez</t>
  </si>
  <si>
    <t>Encargada Departamento  Financiero</t>
  </si>
  <si>
    <t>Encargado División Contabilidad</t>
  </si>
  <si>
    <t>Firma:________________</t>
  </si>
  <si>
    <t>Nota 10 RESULTADO DE PERIODOS ANTERIORES</t>
  </si>
  <si>
    <t>Nota 11: Ingresos Gobierno Central</t>
  </si>
  <si>
    <t>Dietas y Gastos de Representación (13.1)</t>
  </si>
  <si>
    <t>Prestaciones y bonificaciones (13.2)</t>
  </si>
  <si>
    <t>Contribuciones a la seguridad social (13.3)</t>
  </si>
  <si>
    <t>Banco de Reservas de la R.D</t>
  </si>
  <si>
    <t>Resultados positivos(ahorro)/negativo (desahorro)</t>
  </si>
  <si>
    <t>Nota 5: Activos no corrientes</t>
  </si>
  <si>
    <t>Nota 6: Activos  Intangibles</t>
  </si>
  <si>
    <t xml:space="preserve"> NOTA 7: Otros Activos No Financiero</t>
  </si>
  <si>
    <t>Total  de Activos No Financiero</t>
  </si>
  <si>
    <t>Caja Chica Antedespacho Dirección Ejecutiva</t>
  </si>
  <si>
    <t>Caja Chica Dpto.Inspección y Vigilancia</t>
  </si>
  <si>
    <t xml:space="preserve">Transferencia corrientes de la Adm.Central </t>
  </si>
  <si>
    <t>Nota 12: Ingresos Propios</t>
  </si>
  <si>
    <t>Nota 17: Servicios No Personales</t>
  </si>
  <si>
    <t>Nota 20: Otros Gastos Institucionales</t>
  </si>
  <si>
    <t>Nota 19: Transferencias y Donaciones Corrientes</t>
  </si>
  <si>
    <t>Nota 18. Materiales y Suministros</t>
  </si>
  <si>
    <t xml:space="preserve">Nota 17.1: Servicios no personales      </t>
  </si>
  <si>
    <r>
      <t xml:space="preserve">Al  31 de Diciembre  del periodo fiscal  2018 y  2017, el efectivo disponible en cuentas bancarias presenta los siguientes balances </t>
    </r>
    <r>
      <rPr>
        <b/>
        <sz val="11"/>
        <rFont val="Tahoma"/>
        <family val="2"/>
      </rPr>
      <t xml:space="preserve">RD$17,451,946.56 Y RD$10,060,037.86  </t>
    </r>
    <r>
      <rPr>
        <sz val="11"/>
        <rFont val="Tahoma"/>
        <family val="2"/>
      </rPr>
      <t>según el siguiente detalle:</t>
    </r>
  </si>
  <si>
    <r>
      <t xml:space="preserve">Al  31 de Diciembre  del periodo fiscal  2018 y al 31 de Diciembre del período fiscal 2017, los balances disponibles en las diferentes cuentas bancarias manejadas por este Instituto Nacional de Protección de los Derechos del Consumidor ascienden a </t>
    </r>
    <r>
      <rPr>
        <b/>
        <sz val="11"/>
        <rFont val="Tahoma"/>
        <family val="2"/>
      </rPr>
      <t xml:space="preserve"> RD$17,451,946.56 Y RD$10,060,037.86  </t>
    </r>
    <r>
      <rPr>
        <sz val="11"/>
        <rFont val="Tahoma"/>
        <family val="2"/>
      </rPr>
      <t xml:space="preserve">respectivamente según detalle: </t>
    </r>
  </si>
  <si>
    <r>
      <t xml:space="preserve">Banreservas Cuenta No. </t>
    </r>
    <r>
      <rPr>
        <b/>
        <sz val="11"/>
        <rFont val="Tahoma"/>
        <family val="2"/>
      </rPr>
      <t>240-012088-3</t>
    </r>
  </si>
  <si>
    <r>
      <t>Banreservas Cta.Colectora No.</t>
    </r>
    <r>
      <rPr>
        <b/>
        <sz val="11"/>
        <rFont val="Tahoma"/>
        <family val="2"/>
      </rPr>
      <t xml:space="preserve">001-252463-7 </t>
    </r>
  </si>
  <si>
    <r>
      <t xml:space="preserve">Al  31 de Diciembre  del periodo fiscal  2018,  el  balance disponible  en Inventario de materiales y suministros de  esta Institución presentan balance de </t>
    </r>
    <r>
      <rPr>
        <b/>
        <sz val="11"/>
        <rFont val="Tahoma"/>
        <family val="2"/>
      </rPr>
      <t xml:space="preserve">RD$1,492,016.26  </t>
    </r>
    <r>
      <rPr>
        <sz val="11"/>
        <rFont val="Tahoma"/>
        <family val="2"/>
      </rPr>
      <t xml:space="preserve">y al 2017 </t>
    </r>
    <r>
      <rPr>
        <b/>
        <sz val="11"/>
        <rFont val="Tahoma"/>
        <family val="2"/>
      </rPr>
      <t>RD$</t>
    </r>
    <r>
      <rPr>
        <sz val="11"/>
        <rFont val="Tahoma"/>
        <family val="2"/>
      </rPr>
      <t xml:space="preserve"> según su detalle:</t>
    </r>
  </si>
  <si>
    <r>
      <t xml:space="preserve">Al  31 de Diciembre  del periodo fiscal  2018,  el  balance en cuanta por cobrar  de  esta Institución presentanba un  balance de </t>
    </r>
    <r>
      <rPr>
        <b/>
        <sz val="11"/>
        <rFont val="Tahoma"/>
        <family val="2"/>
      </rPr>
      <t>RD$8,947,771.39</t>
    </r>
    <r>
      <rPr>
        <sz val="11"/>
        <rFont val="Tahoma"/>
        <family val="2"/>
      </rPr>
      <t xml:space="preserve"> y al 2017 </t>
    </r>
    <r>
      <rPr>
        <b/>
        <sz val="11"/>
        <rFont val="Tahoma"/>
        <family val="2"/>
      </rPr>
      <t>RD$ 1,136,766.00</t>
    </r>
    <r>
      <rPr>
        <sz val="11"/>
        <rFont val="Tahoma"/>
        <family val="2"/>
      </rPr>
      <t xml:space="preserve"> según su detalle:</t>
    </r>
  </si>
  <si>
    <r>
      <t xml:space="preserve">Durante el ejercicio fiscal del  31 de Diciembre  del 2018 y  el 31 de Diciembre del ejercicio fiscal 2017, los balances de las cuentas de Activos No Financieros (Neto) son de </t>
    </r>
    <r>
      <rPr>
        <b/>
        <sz val="11"/>
        <rFont val="Tahoma"/>
        <family val="2"/>
      </rPr>
      <t>RD$74,922,228.50 y</t>
    </r>
    <r>
      <rPr>
        <sz val="11"/>
        <rFont val="Tahoma"/>
        <family val="2"/>
      </rPr>
      <t xml:space="preserve"> </t>
    </r>
    <r>
      <rPr>
        <b/>
        <sz val="11"/>
        <rFont val="Tahoma"/>
        <family val="2"/>
      </rPr>
      <t xml:space="preserve">RD$66,677,720.17 </t>
    </r>
    <r>
      <rPr>
        <sz val="11"/>
        <rFont val="Tahoma"/>
        <family val="2"/>
      </rPr>
      <t>respectivamente según el siguiente detalle:</t>
    </r>
  </si>
  <si>
    <r>
      <t xml:space="preserve">Durante el ejercicio fiscal del  31 de Diciembre  del 2018 y  el 31 de Diciembre del ejercicio fiscal 2017, los balances de las cuentas de Bienes Intangibles (Neto) son de </t>
    </r>
    <r>
      <rPr>
        <b/>
        <sz val="11"/>
        <rFont val="Tahoma"/>
        <family val="2"/>
      </rPr>
      <t xml:space="preserve">RD$1,777,797.04 y 1,067,283.16 </t>
    </r>
    <r>
      <rPr>
        <sz val="11"/>
        <rFont val="Tahoma"/>
        <family val="2"/>
      </rPr>
      <t>respectivamente según el siguiente detalle:</t>
    </r>
  </si>
  <si>
    <r>
      <t xml:space="preserve">Durante el ejercicio fiscal del  31 de Diciembre  del 2018 y 2017 los balances en  la cuenta de Activos  No corrientes, dígase Depósitos en Garantía, presenta un  balance de </t>
    </r>
    <r>
      <rPr>
        <b/>
        <sz val="11"/>
        <rFont val="Tahoma"/>
        <family val="2"/>
      </rPr>
      <t xml:space="preserve">RD$115,956.80 y 115,956.80 </t>
    </r>
    <r>
      <rPr>
        <sz val="11"/>
        <rFont val="Tahoma"/>
        <family val="2"/>
      </rPr>
      <t>respectivamente  según el siguiente detalle:</t>
    </r>
  </si>
  <si>
    <r>
      <t xml:space="preserve"> </t>
    </r>
    <r>
      <rPr>
        <b/>
        <sz val="11"/>
        <color indexed="8"/>
        <rFont val="Tahoma"/>
        <family val="2"/>
      </rPr>
      <t>Total Cuentas a pagar a Corto Plazo</t>
    </r>
  </si>
  <si>
    <r>
      <t xml:space="preserve">Durante el  ejercicio fiscal  del  31 de Diciembre del  2018  lo ingresos no tributarios alcanzó el monto  de </t>
    </r>
    <r>
      <rPr>
        <b/>
        <sz val="11"/>
        <rFont val="Tahoma"/>
        <family val="2"/>
      </rPr>
      <t xml:space="preserve">RD$9,691,484.81 </t>
    </r>
    <r>
      <rPr>
        <sz val="11"/>
        <rFont val="Tahoma"/>
        <family val="2"/>
      </rPr>
      <t>y al final del ejercicio fiscal 2017, a</t>
    </r>
    <r>
      <rPr>
        <b/>
        <sz val="11"/>
        <rFont val="Tahoma"/>
        <family val="2"/>
      </rPr>
      <t xml:space="preserve"> RD$13,032,967.54 </t>
    </r>
    <r>
      <rPr>
        <sz val="11"/>
        <rFont val="Tahoma"/>
        <family val="2"/>
      </rPr>
      <t>según el detalle:</t>
    </r>
  </si>
  <si>
    <r>
      <t xml:space="preserve">Durante el ejercicio fiscal  del  31 de Diciembre del  2018  los gastos por concepto de remuneraciones totalizaron </t>
    </r>
    <r>
      <rPr>
        <b/>
        <sz val="11"/>
        <rFont val="Tahoma"/>
        <family val="2"/>
      </rPr>
      <t xml:space="preserve">RD$157,757,604.07 </t>
    </r>
    <r>
      <rPr>
        <sz val="11"/>
        <rFont val="Tahoma"/>
        <family val="2"/>
      </rPr>
      <t xml:space="preserve">al 31 de Diciembre 2017 </t>
    </r>
    <r>
      <rPr>
        <b/>
        <sz val="11"/>
        <rFont val="Tahoma"/>
        <family val="2"/>
      </rPr>
      <t>RD$143,910,754.33</t>
    </r>
    <r>
      <rPr>
        <sz val="11"/>
        <rFont val="Tahoma"/>
        <family val="2"/>
      </rPr>
      <t xml:space="preserve"> según el siguiente detalle:</t>
    </r>
  </si>
  <si>
    <r>
      <t xml:space="preserve">Durante el ejercicio  fiscal del  31 de Diciembre del  2018 y 2017, los gastos por concepto de Prestaciones y Bonificaciones   pagadas al personal de esta Institución ascendieron a la suma de </t>
    </r>
    <r>
      <rPr>
        <b/>
        <sz val="11"/>
        <rFont val="Tahoma"/>
        <family val="2"/>
      </rPr>
      <t xml:space="preserve">RD$18,316,014.07 Y RD$15,254,923.81, </t>
    </r>
    <r>
      <rPr>
        <sz val="11"/>
        <rFont val="Tahoma"/>
        <family val="2"/>
      </rPr>
      <t>según el siguiente detalle:</t>
    </r>
  </si>
  <si>
    <r>
      <t xml:space="preserve">El total de las Contribuciones a la Seguridad Social, por concepto de aporte del Gobierno durante el  ejercicio  fiscal  del  31 de Diciembre del  2018  fue de </t>
    </r>
    <r>
      <rPr>
        <b/>
        <sz val="11"/>
        <rFont val="Tahoma"/>
        <family val="2"/>
      </rPr>
      <t xml:space="preserve">RD$17,338,659.95 </t>
    </r>
    <r>
      <rPr>
        <sz val="11"/>
        <rFont val="Tahoma"/>
        <family val="2"/>
      </rPr>
      <t>y  al cierre del 2017</t>
    </r>
    <r>
      <rPr>
        <b/>
        <sz val="11"/>
        <rFont val="Tahoma"/>
        <family val="2"/>
      </rPr>
      <t xml:space="preserve"> RD$15,836,385.29 </t>
    </r>
    <r>
      <rPr>
        <sz val="11"/>
        <rFont val="Tahoma"/>
        <family val="2"/>
      </rPr>
      <t>según el detalle:</t>
    </r>
  </si>
  <si>
    <r>
      <t>Durante el ejercicio fiscal  del  31 de Diciembre del   2018 y 2017  el gobierno central ejecuto gastos por concepto de servicios no personales por la suma de</t>
    </r>
    <r>
      <rPr>
        <b/>
        <sz val="11"/>
        <rFont val="Tahoma"/>
        <family val="2"/>
      </rPr>
      <t xml:space="preserve"> RD$30,154,268.10 Y 22,952,216.88 </t>
    </r>
    <r>
      <rPr>
        <sz val="11"/>
        <rFont val="Tahoma"/>
        <family val="2"/>
      </rPr>
      <t>respectivamente según el siguiente detalle:</t>
    </r>
  </si>
  <si>
    <r>
      <t xml:space="preserve">Los gastos corrientes por concepto de Servicios No Personales incurridos durante el  ejercicio  fiscal  del  31 de Diciembre del  2018  y 2017 ascendieron a la suma de  </t>
    </r>
    <r>
      <rPr>
        <b/>
        <sz val="11"/>
        <rFont val="Tahoma"/>
        <family val="2"/>
      </rPr>
      <t>RD$30,154,268.10 y RD$22,952,216.88</t>
    </r>
    <r>
      <rPr>
        <sz val="11"/>
        <rFont val="Tahoma"/>
        <family val="2"/>
      </rPr>
      <t xml:space="preserve"> según el siguiente detalle:</t>
    </r>
  </si>
  <si>
    <r>
      <t xml:space="preserve">Los gastos por concepto de Materiales y Suministros incurridos durante el ejercicio fiscal del  31 de Diciembre del   2018  y 2017, fue de </t>
    </r>
    <r>
      <rPr>
        <b/>
        <sz val="11"/>
        <rFont val="Tahoma"/>
        <family val="2"/>
      </rPr>
      <t>RD$16,324,827.29 Y</t>
    </r>
    <r>
      <rPr>
        <sz val="11"/>
        <rFont val="Tahoma"/>
        <family val="2"/>
      </rPr>
      <t xml:space="preserve"> </t>
    </r>
    <r>
      <rPr>
        <b/>
        <sz val="11"/>
        <rFont val="Tahoma"/>
        <family val="2"/>
      </rPr>
      <t xml:space="preserve">RD$10,495,852.60 </t>
    </r>
    <r>
      <rPr>
        <sz val="11"/>
        <rFont val="Tahoma"/>
        <family val="2"/>
      </rPr>
      <t>según el siguiente detalle:</t>
    </r>
  </si>
  <si>
    <r>
      <t xml:space="preserve">Las transferencias Corrientes realizadas durante el ejercicio fiscal  del  31 de Diciembre del  2018 Y 2017  ascendieron a la suma de </t>
    </r>
    <r>
      <rPr>
        <b/>
        <sz val="11"/>
        <rFont val="Tahoma"/>
        <family val="2"/>
      </rPr>
      <t xml:space="preserve">RD$263,841.50 Y  RD$230,318.72 </t>
    </r>
    <r>
      <rPr>
        <sz val="11"/>
        <rFont val="Tahoma"/>
        <family val="2"/>
      </rPr>
      <t>según el siguiente detalle:</t>
    </r>
  </si>
  <si>
    <r>
      <t>Al  31 de Diciembre del 2018, la cuenta de otros gastos institucionales presentó un balance al cierre de</t>
    </r>
    <r>
      <rPr>
        <b/>
        <sz val="11"/>
        <rFont val="Tahoma"/>
        <family val="2"/>
      </rPr>
      <t xml:space="preserve"> RD$35,236.92 </t>
    </r>
    <r>
      <rPr>
        <sz val="11"/>
        <rFont val="Tahoma"/>
        <family val="2"/>
      </rPr>
      <t>y al 2017</t>
    </r>
    <r>
      <rPr>
        <b/>
        <sz val="11"/>
        <rFont val="Tahoma"/>
        <family val="2"/>
      </rPr>
      <t xml:space="preserve"> RD$55,036.93</t>
    </r>
  </si>
  <si>
    <t>Banco de Reservas cuenta colectora</t>
  </si>
  <si>
    <t>Banreservas Cuenta Sub-Disponibilidad/Fondo General</t>
  </si>
  <si>
    <t>Resultados Periodos Anteriores</t>
  </si>
  <si>
    <t>Ajustes a Resultados Periodos Anteriores</t>
  </si>
  <si>
    <r>
      <t xml:space="preserve">Durante el periodo fiscal del 31 de Diciembre  del 2018 y 31 de Diciembre del período fiscal 2017, el total de Cuentas a Pagar a Corto Plazo eran de </t>
    </r>
    <r>
      <rPr>
        <b/>
        <sz val="11"/>
        <rFont val="Tahoma"/>
        <family val="2"/>
      </rPr>
      <t xml:space="preserve">RD$7,069,174.31 Y RD$9,000,096.40 </t>
    </r>
    <r>
      <rPr>
        <sz val="11"/>
        <rFont val="Tahoma"/>
        <family val="2"/>
      </rPr>
      <t xml:space="preserve">respectivamente  según detalle: </t>
    </r>
  </si>
  <si>
    <r>
      <t xml:space="preserve">Los gastos por concepto de Dietas y gastos de Representación incurridos durante el ejercicio fiscal del  31 de Diciembre del  2018 ascendieron  a un total de </t>
    </r>
    <r>
      <rPr>
        <b/>
        <sz val="11"/>
        <rFont val="Tahoma"/>
        <family val="2"/>
      </rPr>
      <t xml:space="preserve"> RD$2,125,250.00 </t>
    </r>
    <r>
      <rPr>
        <sz val="11"/>
        <rFont val="Tahoma"/>
        <family val="2"/>
      </rPr>
      <t xml:space="preserve">y al 31 de Diciembre del 2017 </t>
    </r>
    <r>
      <rPr>
        <b/>
        <sz val="11"/>
        <rFont val="Tahoma"/>
        <family val="2"/>
      </rPr>
      <t xml:space="preserve">RD$1,910,328.96 </t>
    </r>
    <r>
      <rPr>
        <sz val="11"/>
        <rFont val="Tahoma"/>
        <family val="2"/>
      </rPr>
      <t xml:space="preserve"> según el siguiente detalle:</t>
    </r>
  </si>
  <si>
    <r>
      <t xml:space="preserve">Durante el ejercicio fiscal los  ingresos por Transferencias Corrientes del Gobierno Central ascendieron a los montos de </t>
    </r>
    <r>
      <rPr>
        <b/>
        <sz val="11"/>
        <rFont val="Tahoma"/>
        <family val="2"/>
      </rPr>
      <t xml:space="preserve">RD$226,994,116.71 </t>
    </r>
    <r>
      <rPr>
        <sz val="11"/>
        <rFont val="Tahoma"/>
        <family val="2"/>
      </rPr>
      <t xml:space="preserve">al cierre del 2018 y al 2017 a </t>
    </r>
    <r>
      <rPr>
        <b/>
        <sz val="11"/>
        <rFont val="Tahoma"/>
        <family val="2"/>
      </rPr>
      <t>RD$175,361,735.00</t>
    </r>
  </si>
  <si>
    <t>Nota 4: Cuenta por Cobrar</t>
  </si>
  <si>
    <t>Nota 1: PRINCIPALES PRINCIPIOS Y POLÍTICAS CONTABLES</t>
  </si>
  <si>
    <t>A) Entidad Económica</t>
  </si>
  <si>
    <t>B) Base de preparación de los Estados Financieros</t>
  </si>
  <si>
    <t>La formulación de los Estados Financieros, de los cuales forman parte las presentes Notas, se basan fundamentalmente, en la normativa contable emitida por la Dirección General de Contabilidad Gubernamental, y hasta donde es posible su aplicación, en las Normas Internacionales de Contabilidad para el Sector Público (NICSP).</t>
  </si>
  <si>
    <t>La moneda funcional de la Entidad es peso dominicano (RD$), por lo que todas las cifras presentadas en el presente informe están expresadas en dicha moneda.</t>
  </si>
  <si>
    <t>C) Bienes Económicos</t>
  </si>
  <si>
    <t>La información contable presentada se refiere a bienes, derechos y obligaciones que poseen valor económico, susceptibles de ser valuados objetivamente en términos monetarios.</t>
  </si>
  <si>
    <t>D) Reconocimiento de las Transacciones</t>
  </si>
  <si>
    <t>E) Registro e Imputación Presupuestaria</t>
  </si>
  <si>
    <t xml:space="preserve">El Sistema de Contabilidad Gubernamental, registra de acuerdo al Plan de Cuentas Contable y a los procedimientos de registros adoptados, la obtención de los ingresos y la ejecución de los gastos autorizados en el presupuesto del Sector Público e imputadas a las partidas presupuestarias, de conformidad con las normas, criterios y momentos contables establecidos por la Dirección General de Contabilidad Gubernamental (DIGECOG). Las transacciones presupuestarias de gastos se registran en el sistema por el método de partida doble, en reconocimiento de la obligación o gasto devengado y pagado o extinción de la obligación. Así mismo, las transacciones relativas a los ingresos deberán registrarse en la etapa del devengado.    </t>
  </si>
  <si>
    <t>F) Exposición</t>
  </si>
  <si>
    <t xml:space="preserve">Los Estados Financieros, deben contener o exponer toda la información necesaria para expresar adecuadamente la situación económica-financiera, los recursos y gastos de la entidad económica de manera que los usuarios de la información puedan tomar las decisiones pertinentes.  </t>
  </si>
  <si>
    <t>H) Unidad y Universalidad</t>
  </si>
  <si>
    <t>La Contabilidad Gubernamental, constituye un sistema único e integral que registra los hechos económicos y financieros que afectan o puedan afectar el patrimonio, los recursos y gastos de la entidad económica del gobierno central y descentralizado.</t>
  </si>
  <si>
    <t>I) Uniformidad</t>
  </si>
  <si>
    <t>La interpretación y análisis de los Estados Financieros, requieren la posibilidad de comparar la situación financiera de la entidad económica y los resultados de operaciones en distintas épocas de actividad, en consecuencia, es necesario que la aplicación de las prácticas y procedimientos contables se haga de manera uniforme y consistente, tanto para el período a que se refieren los Estados Financieros así como para los anteriores.</t>
  </si>
  <si>
    <t xml:space="preserve">La identificación de las transacciones de la entidad económica se efectúa sobre la base de la utilización de los clasificadores de cuentas presupuestarias y contables. La aplicación uniforme de éstos, hace compatible la información que generan todas las áreas de gestión del Gobierno Central. </t>
  </si>
  <si>
    <t>J) Prudencia</t>
  </si>
  <si>
    <t>K) No Compensación</t>
  </si>
  <si>
    <t>En ningún caso se realiza compensación de partidas del activo y del pasivo del Balance General, ni de las partidas de ingresos y gastos, que constituyen el Estado de Resultados económico-patrimonial, ni los gastos e ingresos que integran el Estado de Liquidación del Presupuesto.  Los elementos que componen las distintas partidas del activo y del pasivo son valoradas separadamente.</t>
  </si>
  <si>
    <t>L) Integridad</t>
  </si>
  <si>
    <t>M) Oportunidad</t>
  </si>
  <si>
    <t>N) Transparencia</t>
  </si>
  <si>
    <t>O) Legalidad</t>
  </si>
  <si>
    <t>P) Período Contable</t>
  </si>
  <si>
    <t>Q) Información Comparativa</t>
  </si>
  <si>
    <t>R) Normas de Valuación</t>
  </si>
  <si>
    <t>Normas de Valuación del Activo:</t>
  </si>
  <si>
    <t>R-1) Disponibilidades</t>
  </si>
  <si>
    <t>R-2) Bienes de Uso y Depreciación</t>
  </si>
  <si>
    <t xml:space="preserve">Las inversiones en bienes de uso se valúan por su costo de adquisición, de construcción o por un valor equivalente (costo corriente) cuando se reciben sin contraprestación. El costo de adquisición incluye el precio neto pagado por los bienes, más todos los gastos necesarios para colocar el bien en lugar y condiciones de uso. </t>
  </si>
  <si>
    <t>Los costos de mejoras, reparaciones mayores y rehabilitaciones que extienden la vida útil de los Bienes de Uso, se capitalizan en forma conjunta con el bien existente o por separado cuando ello sea aconsejable, de acuerdo a la naturaleza de la operación realizada y del bien de que se trate.</t>
  </si>
  <si>
    <t xml:space="preserve">Los bienes inmuebles son contabilizados de acuerdo a la última valuación fiscal conocida, y de no resultar factible su obtención, se recurrirá a su tasación. </t>
  </si>
  <si>
    <t>Normas de Valuación de Pasivos y Patrimonio</t>
  </si>
  <si>
    <t>Los pasivos por concepto de deudas se contabilizan por el valor de los bienes adquiridos y los servicios recibidos, deduciendo los descuentos comerciales obtenidos, si aplican.</t>
  </si>
  <si>
    <t>Los pasivos asumidos por concepto de préstamos en efectivo por la colocación de títulos de deuda pública y por contratos de préstamos con Organismos Internacionales, Bilaterales y Multilaterales de Crédito, son registrados por el importe del valor nominal de los títulos colocados y por los tramos efectivamente desembolsados de los contratos de préstamos suscritos.</t>
  </si>
  <si>
    <t>Los pasivos en moneda extranjera se valúan de acuerdo a la cotización de la moneda de que se trate, al tipo de cambio comprador a la fecha del ingreso de los fondos. Al cierre del ejercicio contable los montos no pagados o pendientes de pago se ajustan a la cotización de la moneda vigente a esa fecha.</t>
  </si>
  <si>
    <t>El patrimonio de la Institución proviene de las disponibilidades en banco, activos y resultado del ejercicio.</t>
  </si>
  <si>
    <t>Los ingresos y los gastos son reconocidos en los resultados del ejercicio a medida que se devengan.</t>
  </si>
  <si>
    <t>Los activos y pasivos en moneda extranjera se registran al tipo de cambio de la fecha en que se realizan las transacciones y se expresan en pesos dominicanos al cierre del período contable, utilizando la tasa oficial del Banco Central de la República Dominicana a esa fecha.</t>
  </si>
  <si>
    <t>El Estado de Flujos de Efectivo para el Sector Público se presenta mediante el método directo; debido a que el mismo suministra información que puede ser útil en la estimación de los flujos de efectivo futuros. Asimismo, como parte del estado de flujos de efectivo se muestra la conciliación entre el resultado de las actividades ordinarias y el flujo neto de las actividades de operación.</t>
  </si>
  <si>
    <t>Resultados Periodos Actual</t>
  </si>
  <si>
    <r>
      <t xml:space="preserve">Durante el periodo fiscal del  31 de Diciembre  del 2018 y 2017, el capital del Instituto Nacional de protección de los derechos del consumidor, tiene un balance de  </t>
    </r>
    <r>
      <rPr>
        <b/>
        <sz val="11"/>
        <rFont val="Tahoma"/>
        <family val="2"/>
      </rPr>
      <t>RD$97,639,042.00 y RD$70,057,668.00,</t>
    </r>
    <r>
      <rPr>
        <sz val="11"/>
        <rFont val="Tahoma"/>
        <family val="2"/>
      </rPr>
      <t xml:space="preserve"> dicho patrimonio aumento en un 28% debido a que los ingresos superaron los gastos segun el seguiente detalle:</t>
    </r>
  </si>
  <si>
    <r>
      <t xml:space="preserve">Durante el periodo fiscal al 31 de Diciembre del 2018, producto de los resultado de periodos anteriores y Ajuste de Resultados de años anterios el Balance final fue de </t>
    </r>
    <r>
      <rPr>
        <b/>
        <sz val="11"/>
        <rFont val="Tahoma"/>
        <family val="2"/>
      </rPr>
      <t xml:space="preserve">RD$4,758,687.00 </t>
    </r>
    <r>
      <rPr>
        <sz val="11"/>
        <rFont val="Tahoma"/>
        <family val="2"/>
      </rPr>
      <t xml:space="preserve">y </t>
    </r>
    <r>
      <rPr>
        <b/>
        <sz val="11"/>
        <rFont val="Tahoma"/>
        <family val="2"/>
      </rPr>
      <t>RD$3,707,633.34</t>
    </r>
  </si>
  <si>
    <t>SUELDO SALARIOS Y BENEFICIOS</t>
  </si>
  <si>
    <t xml:space="preserve">Nota 13: Dietas y Gastos de Representación </t>
  </si>
  <si>
    <t>Nota:13: Prestaciones y Bonificaciones</t>
  </si>
  <si>
    <t>Nota 13: Contribución a la Seguridad Social</t>
  </si>
  <si>
    <t>Nota 13:  Sueldo Salarios y Beneficios a Empleados</t>
  </si>
  <si>
    <t>SUB-TOTAL</t>
  </si>
  <si>
    <t>Banreservas Cuenta No. 240-012088-3</t>
  </si>
  <si>
    <t xml:space="preserve">Caja Chica Dpto. Administrativos </t>
  </si>
  <si>
    <t>Caja Chica Regional-Barahona</t>
  </si>
  <si>
    <t>Caja Chica Regional-San Juan de la Maguana</t>
  </si>
  <si>
    <t xml:space="preserve">Caja Chica Regional -Hato Mayor </t>
  </si>
  <si>
    <t>Fianza por contrato de Energía Eléctrica (Edenorte)</t>
  </si>
  <si>
    <t>Deposito de Alquiler (Mundo Préstamo)</t>
  </si>
  <si>
    <t>Depósito en Garantia (alquiler de santiago)</t>
  </si>
  <si>
    <t xml:space="preserve">Resultados acumulados </t>
  </si>
  <si>
    <t>Caja Chica Regional -San Cristobal</t>
  </si>
  <si>
    <t>Caja Chica Dpto. Juridico</t>
  </si>
  <si>
    <t>Deposito de (Alquiler Local Sancristobal))</t>
  </si>
  <si>
    <t>Cuentas por pagar proveedores Nacionales</t>
  </si>
  <si>
    <t xml:space="preserve"> 7.1 Disponibilidades en Cuentas Bancarias</t>
  </si>
  <si>
    <r>
      <t xml:space="preserve"> </t>
    </r>
    <r>
      <rPr>
        <b/>
        <sz val="11"/>
        <color rgb="FF000000"/>
        <rFont val="Tahoma"/>
        <family val="2"/>
      </rPr>
      <t>Total Cuentas a pagar a Corto Plazo</t>
    </r>
  </si>
  <si>
    <t>R-3) Deudas</t>
  </si>
  <si>
    <t>R-4) Patrimonio</t>
  </si>
  <si>
    <t>R-5) Reconocimiento de Ingresos y Gastos</t>
  </si>
  <si>
    <t>R-5.1) Ganancias y Pérdidas en Cambio y Saldos en Moneda Extranjera</t>
  </si>
  <si>
    <t>R-6) Estado de Flujos de Efectivo</t>
  </si>
  <si>
    <t>Firma:___________________</t>
  </si>
  <si>
    <t>Dr. Eddy Alcantara Castillo</t>
  </si>
  <si>
    <t>Director Ejecutivo</t>
  </si>
  <si>
    <t>Total Bienes de intangibles</t>
  </si>
  <si>
    <t>Nota 7: Efectivos Equivalentes a Efectivos</t>
  </si>
  <si>
    <t xml:space="preserve">Descripción                                                                                  </t>
  </si>
  <si>
    <t xml:space="preserve">Banco de Reservas de la República Dominicana  </t>
  </si>
  <si>
    <t>Licencia de informatica</t>
  </si>
  <si>
    <t>GADOSIGN SRL</t>
  </si>
  <si>
    <t>MARTINEZ TORRES TRAVELING SRL</t>
  </si>
  <si>
    <t>JOMARAC SERVICE SRL</t>
  </si>
  <si>
    <t>BRATIQUE</t>
  </si>
  <si>
    <t>MIGUEL ANARDO CUELLO NIN</t>
  </si>
  <si>
    <t>ARGUET LUNCH EIRL</t>
  </si>
  <si>
    <t>EDEESTE</t>
  </si>
  <si>
    <t>MUNDO PRESTRAMOS SRL</t>
  </si>
  <si>
    <t>Total de Ingresos no tributarios</t>
  </si>
  <si>
    <t>Contribuciones al seguro de riesgo laboral</t>
  </si>
  <si>
    <t>Contribuciones al  seguro de pensión</t>
  </si>
  <si>
    <t>Contribuciones al  seguro de salud</t>
  </si>
  <si>
    <t xml:space="preserve">Dietas </t>
  </si>
  <si>
    <t>Pretastaciones</t>
  </si>
  <si>
    <t xml:space="preserve">Bonificaciones </t>
  </si>
  <si>
    <t>Menos: Depreciacion Acumulada de Bienes Intangibles</t>
  </si>
  <si>
    <t>Total de Gasto pagado por Anticipados</t>
  </si>
  <si>
    <t xml:space="preserve"> Total de deterioro del valor de propiedad planta y equipo </t>
  </si>
  <si>
    <t>Copia Certificada</t>
  </si>
  <si>
    <t>Registro de contratos de Adhesion</t>
  </si>
  <si>
    <t>Registro de Base de Concursos</t>
  </si>
  <si>
    <t>Modificacion de Contratos de Adhesion</t>
  </si>
  <si>
    <t>Modificacion de Base de Concurso</t>
  </si>
  <si>
    <t>Certificaciones de Casos</t>
  </si>
  <si>
    <t>Copias de Expediente</t>
  </si>
  <si>
    <t>Deterioro del valor de propiedad planta y equipos</t>
  </si>
  <si>
    <t xml:space="preserve">Ingresos por Multa y otros </t>
  </si>
  <si>
    <t>Asociacion por los derechos de cons.y Usuarios de San critobal</t>
  </si>
  <si>
    <t>Venta de libros de Reclamaciones</t>
  </si>
  <si>
    <t>ASOCIACION DE AMAS DE CASA DE SAN CRISTOBAL (ASACASCRI)</t>
  </si>
  <si>
    <t>INSTITUTO DOMINICANO PARA LA CALIDAD ( INDOCAL)</t>
  </si>
  <si>
    <t>OFICINA GUBERNAMENTAL DE  TECNOLOGIAS  DE LA INFORMACION Y C</t>
  </si>
  <si>
    <t>APOLINAR ALEXANDER DURAN BRITO</t>
  </si>
  <si>
    <t>CENTRO AUTOMOTRIZ REMESA SRL</t>
  </si>
  <si>
    <t>EDITORA EL NUEVO DIARIO S A</t>
  </si>
  <si>
    <t>FL BETANCES &amp; ASOCIADOS SRL</t>
  </si>
  <si>
    <t>GRUPO VIAMAR S A</t>
  </si>
  <si>
    <t>INTERDECO S A</t>
  </si>
  <si>
    <t>INVERSIONES AZUL DEL ESTE DOMINICANA S A</t>
  </si>
  <si>
    <t>OFICINA UNIVERSAL S A</t>
  </si>
  <si>
    <t>CLAVE SIETE S R L</t>
  </si>
  <si>
    <t>FUMIGREEN PLAGAS MVP SRL</t>
  </si>
  <si>
    <t xml:space="preserve">RESIDUOS CLASIFICADOS DIVERSOS ( RESICLA, SRL).													</t>
  </si>
  <si>
    <t>COMAÑIA DOMINICANA DE TELEFONO</t>
  </si>
  <si>
    <t>SEGUROS RESERVAS, S.A.</t>
  </si>
  <si>
    <t>SERVICIOS TURISTICOS JL SRL</t>
  </si>
  <si>
    <t>El Instituto Nacional de Protección de los Derechos del Consumidor (Pro consumidor) es un Organismo estatal descentralizado, creado mediante la Ley General de Protección de los Derechos del Consumidor o Usuario (358-05). Tiene como visión ser una institución que garantice la protección de los derechos de los consumidores, que promueva y fomente una cultura de consumo inteligente, sustentada en la educación y organización de la población consumidora de bienes y servicios en todo el territorio nacional. Nuestra  misión es proteger los derechos de  los consumidores y usuarios de bienes y servicios mediante el establecimiento de un  régimen que garantice la equidad y seguridad jurídica entre proveedores y consumidores.</t>
  </si>
  <si>
    <r>
      <t xml:space="preserve">Los Estados Financieros del </t>
    </r>
    <r>
      <rPr>
        <b/>
        <sz val="11"/>
        <rFont val="Tahoma"/>
        <family val="2"/>
      </rPr>
      <t>Instituto Nacional de Protección de los Derechos del Consumidor (PROCONSUMIDOR),</t>
    </r>
    <r>
      <rPr>
        <sz val="11"/>
        <rFont val="Tahoma"/>
        <family val="2"/>
      </rPr>
      <t xml:space="preserve"> están elaborados de conformidad con la ley 126-01, su Reglamento de Aplicación y las Normas de Cierre, emitidas por la Dirección General de Contabilidad Gubernamental (DIGECOG) para el año 2012.</t>
    </r>
  </si>
  <si>
    <r>
      <t>Las transacciones que afectan a las entidades económicas determinan modificaciones en el patrimonio, así como en los resultados de las operaciones. El momento en el cual se considera modificado el patrimonio y los resultados de la entidad, es con el devengamiento, además se considera consumida la apropiación y ejecutado el presupuesto</t>
    </r>
    <r>
      <rPr>
        <sz val="11"/>
        <color indexed="14"/>
        <rFont val="Tahoma"/>
        <family val="2"/>
      </rPr>
      <t xml:space="preserve">.   </t>
    </r>
  </si>
  <si>
    <r>
      <t>Cuando existen alternativas de procedimiento contable idóneo, igualmente válidas para tratar la medición de un mismo hecho económico-financiero, se adopta el que muestre un resultado y la posición financiera más cercana a la realidad</t>
    </r>
    <r>
      <rPr>
        <sz val="11"/>
        <color indexed="14"/>
        <rFont val="Tahoma"/>
        <family val="2"/>
      </rPr>
      <t>.</t>
    </r>
  </si>
  <si>
    <r>
      <t xml:space="preserve">Los Estados Financieros del </t>
    </r>
    <r>
      <rPr>
        <b/>
        <sz val="11"/>
        <color indexed="8"/>
        <rFont val="Tahoma"/>
        <family val="2"/>
      </rPr>
      <t>Instituto Nacional de Protección de los Derechos del Consumidor (Proconsumdidor),</t>
    </r>
    <r>
      <rPr>
        <sz val="11"/>
        <color indexed="8"/>
        <rFont val="Tahoma"/>
        <family val="2"/>
      </rPr>
      <t xml:space="preserve"> constituyen la expresión final de los registros sistemáticos, correspondientes a la totalidad de los hechos financieros y económicos.</t>
    </r>
  </si>
  <si>
    <r>
      <t>La Contabilidad del</t>
    </r>
    <r>
      <rPr>
        <b/>
        <sz val="11"/>
        <color indexed="8"/>
        <rFont val="Tahoma"/>
        <family val="2"/>
      </rPr>
      <t xml:space="preserve"> Instituto Nacional de Protección de los Derechos del Consumidor (Proconsumidor) </t>
    </r>
    <r>
      <rPr>
        <sz val="11"/>
        <color indexed="8"/>
        <rFont val="Tahoma"/>
        <family val="2"/>
      </rPr>
      <t xml:space="preserve"> comprende el registro, procesamiento y presentación de la información contable en los momentos y circunstancias debidas.</t>
    </r>
  </si>
  <si>
    <r>
      <t xml:space="preserve">Los Estados Financieros del </t>
    </r>
    <r>
      <rPr>
        <b/>
        <sz val="11"/>
        <color indexed="8"/>
        <rFont val="Tahoma"/>
        <family val="2"/>
      </rPr>
      <t>Instituto Nacional de Protección de los Derechos del Consumidor (Proconsumidor)</t>
    </r>
    <r>
      <rPr>
        <sz val="11"/>
        <color indexed="8"/>
        <rFont val="Tahoma"/>
        <family val="2"/>
      </rPr>
      <t>, son elaborados para ser presentados a la DIGECOG  y disponible a terceros interesados de acuerdo a nuestra ley y a la ley de libre acceso a la información.</t>
    </r>
  </si>
  <si>
    <r>
      <t>Cuando producto de la aplicación y/o interpretación de un principio de contabilidad, se produzcan situaciones que contravengan disposiciones legales vigentes, se considerará</t>
    </r>
    <r>
      <rPr>
        <sz val="11"/>
        <color indexed="8"/>
        <rFont val="Tahoma"/>
        <family val="2"/>
      </rPr>
      <t xml:space="preserve"> la primacía de la legislación respecto a las normas contables. La primacía de registrar y exponer el hecho económico de acuerdo a las disposiciones legales, si se produjere, se consignará en Nota a los Estados Financieros.</t>
    </r>
  </si>
  <si>
    <r>
      <t xml:space="preserve">Los Estados Financieros así como las Notas que son parte integral de los mismos, presentan información </t>
    </r>
    <r>
      <rPr>
        <sz val="11"/>
        <color indexed="8"/>
        <rFont val="Tahoma"/>
        <family val="2"/>
      </rPr>
      <t>comparativa, respecto al período anterior.</t>
    </r>
    <r>
      <rPr>
        <sz val="11"/>
        <rFont val="Tahoma"/>
        <family val="2"/>
      </rPr>
      <t xml:space="preserve"> La información comparativa se presenta en la parte narrativa y descriptiva.</t>
    </r>
  </si>
  <si>
    <r>
      <t>La moneda de curso legal es el Peso Dominicano (RD$) y se expresa a su valor nominal.  Por otra parte, la moneda</t>
    </r>
    <r>
      <rPr>
        <b/>
        <i/>
        <sz val="11"/>
        <rFont val="Tahoma"/>
        <family val="2"/>
      </rPr>
      <t xml:space="preserve"> </t>
    </r>
    <r>
      <rPr>
        <sz val="11"/>
        <rFont val="Tahoma"/>
        <family val="2"/>
      </rPr>
      <t>extranjera se valúa por la tasa de cambio para la compra vigente, al momento de cada transacción y al cierre de cada ejercicio, por su cotización al tipo de cambio comprador a esa fecha.</t>
    </r>
  </si>
  <si>
    <r>
      <t xml:space="preserve">El método de cálculo para el registro de la </t>
    </r>
    <r>
      <rPr>
        <b/>
        <sz val="11"/>
        <rFont val="Tahoma"/>
        <family val="2"/>
      </rPr>
      <t>Depreciación</t>
    </r>
    <r>
      <rPr>
        <sz val="11"/>
        <rFont val="Tahoma"/>
        <family val="2"/>
      </rPr>
      <t xml:space="preserve"> es el de </t>
    </r>
    <r>
      <rPr>
        <b/>
        <sz val="11"/>
        <rFont val="Tahoma"/>
        <family val="2"/>
      </rPr>
      <t>Línea Recta</t>
    </r>
    <r>
      <rPr>
        <sz val="11"/>
        <rFont val="Tahoma"/>
        <family val="2"/>
      </rPr>
      <t>, adoptado como método general aplicable a todo el Sector Público, a los fines de su consolidación. El uso de este método representa la distribución sistemática y racional del costo total de cada partida del activo fijo tangible, durante el período de su aprovechamiento económico, el mismo será aplicado a todos los bienes de uso de dominio público, con excepción de los terrenos.</t>
    </r>
  </si>
  <si>
    <t>Gastos por comisión y cargos Bancarios</t>
  </si>
  <si>
    <t xml:space="preserve">Total de Subvenciones y Otros pagos por Transferencias </t>
  </si>
  <si>
    <t xml:space="preserve"> Suministro y materiales para consumo</t>
  </si>
  <si>
    <t>Total de Gastos Financiero</t>
  </si>
  <si>
    <t>Otros Gastos</t>
  </si>
  <si>
    <t>Banreservas Cuenta No.010-252463-7 (Tesoro/Lib.CUT)</t>
  </si>
  <si>
    <t>Banreservas Cuenta No. 010-011800-0 (Tesoro/Lib. CUT)</t>
  </si>
  <si>
    <t xml:space="preserve">Nota 8- Inventario </t>
  </si>
  <si>
    <t>Sobregiro Bancario</t>
  </si>
  <si>
    <t>Total de  Cuenta por cobrar a Corto Plazo</t>
  </si>
  <si>
    <t>Nota: 9 Cuenta por cobrar a Corto Plazo</t>
  </si>
  <si>
    <t>Nota 10:Gastos pagado por Anticipado</t>
  </si>
  <si>
    <t>Nota 12: Activos  Intangibles</t>
  </si>
  <si>
    <t>Nota 14: Sobregiro Bancarios</t>
  </si>
  <si>
    <t>Nota 15:Cuenta por Pagar Corto Plazo</t>
  </si>
  <si>
    <t>Nota 16 :Cuenta por Pagar Corto Plazo</t>
  </si>
  <si>
    <t>Nota 17: Patrimonio Institucional</t>
  </si>
  <si>
    <t>Ingreso Nota 18 :Ministerio de Industria Comercio y Mipymes (MICM)</t>
  </si>
  <si>
    <t>Total de  Sobregiro Bancario</t>
  </si>
  <si>
    <t>La ley 126-01 del 27 de julio de 2001 establece que el ejercicio del corte anual  para el Gobierno Central y los Organismos enumerados en el Literal (A) de estas Notas, abarca desde el primero (1ero.) de Enero al Treinta y Uno  (31) de Diciembre  del 2024</t>
  </si>
  <si>
    <r>
      <t xml:space="preserve">Durante el periodo fiscal del 31 de Diciembre  del 2024 y 31 de Diciembre del período fiscal 2023, el total de Cuentas a Pagar a Corto Plazo por conceptos de donaciones a Instituciones sin fines de lucro  eran de </t>
    </r>
    <r>
      <rPr>
        <b/>
        <sz val="11"/>
        <rFont val="Tahoma"/>
        <family val="2"/>
      </rPr>
      <t xml:space="preserve">RD$0.00 Y RD$40,000.00, </t>
    </r>
    <r>
      <rPr>
        <sz val="11"/>
        <rFont val="Tahoma"/>
        <family val="2"/>
      </rPr>
      <t xml:space="preserve">respectivamente  según detalle: </t>
    </r>
  </si>
  <si>
    <t>ABT POWER RENTA Y SERVICIOS ELECTROMECANICOS PARA PLANTAS EL</t>
  </si>
  <si>
    <t>GENEROSO ALTAGRACIA GOMEZ</t>
  </si>
  <si>
    <t>QUALIPLIERS EIRL</t>
  </si>
  <si>
    <t>VIBIANO PAULINO DE LEON ALCANTARA</t>
  </si>
  <si>
    <t>AGENCIA DE VIAJES MILENA TOURS SRL</t>
  </si>
  <si>
    <t>AUTO REPUESTOS 2G SRL</t>
  </si>
  <si>
    <t>CENTRO CUESTA NACIONAL SAS</t>
  </si>
  <si>
    <t>DARY TERRERO COMUNICACIONES</t>
  </si>
  <si>
    <t>FUNDACION LASO</t>
  </si>
  <si>
    <t>MUNDO PRESTAMOS SRL</t>
  </si>
  <si>
    <t>OFICINA DE COORDINACION PRESIDENCIAL</t>
  </si>
  <si>
    <t>PEDRO HERNANDEZ GRULLART</t>
  </si>
  <si>
    <t>COMPANIA DOMINICANA DE TELEFONOS S A</t>
  </si>
  <si>
    <r>
      <t xml:space="preserve">Al  31 de Diciembre  del periódo fiscal  2024, el  balance disponible  en Inventario de materiales y suministros de  esta Institución presentan balance de </t>
    </r>
    <r>
      <rPr>
        <b/>
        <sz val="11"/>
        <rFont val="Tahoma"/>
        <family val="2"/>
      </rPr>
      <t xml:space="preserve">RD$880,183.99 </t>
    </r>
    <r>
      <rPr>
        <sz val="11"/>
        <rFont val="Tahoma"/>
        <family val="2"/>
      </rPr>
      <t xml:space="preserve">y al 2023 </t>
    </r>
    <r>
      <rPr>
        <b/>
        <sz val="11"/>
        <rFont val="Tahoma"/>
        <family val="2"/>
      </rPr>
      <t>RD$1,985,839.23</t>
    </r>
    <r>
      <rPr>
        <sz val="11"/>
        <rFont val="Tahoma"/>
        <family val="2"/>
      </rPr>
      <t xml:space="preserve"> según su detalle:</t>
    </r>
  </si>
  <si>
    <t>Poliza de seguro personal intenacional</t>
  </si>
  <si>
    <r>
      <t xml:space="preserve">Durante el ejercicio fiscal del  31 de Diciembre  del 2024 y  el 31 de Diciembre del Ejercicio fiscal 2023, los balances de las cuentas de Bienes Intangibles (Neto) son de </t>
    </r>
    <r>
      <rPr>
        <b/>
        <sz val="11"/>
        <rFont val="Tahoma"/>
        <family val="2"/>
      </rPr>
      <t xml:space="preserve">RD$124,716.51 y RD$860,914.89  </t>
    </r>
    <r>
      <rPr>
        <sz val="11"/>
        <rFont val="Tahoma"/>
        <family val="2"/>
      </rPr>
      <t>respectivamente según el siguiente detalle:</t>
    </r>
  </si>
  <si>
    <t>VIATICOS FUERA DEL PAIS</t>
  </si>
  <si>
    <t>MERCA DEL ATLANTICO SRL</t>
  </si>
  <si>
    <t>Transferencias Recibida del ministerio de Industrias comercio y Mipyme</t>
  </si>
  <si>
    <t xml:space="preserve">Transferencia de capital Recibidas </t>
  </si>
  <si>
    <t xml:space="preserve">Total de Transferencia de capital Recibidas </t>
  </si>
  <si>
    <t>Nota 19: Transferencia de capital Recibidas del Ministerio de Ind.Comercio y Mipyme</t>
  </si>
  <si>
    <r>
      <t>Durante el ejercicio fiscal los  Ingresos por Transferencias de capital  Recibida desde el Ministerio de Industrias, comercio y Mipyme ascendieron al un monto de</t>
    </r>
    <r>
      <rPr>
        <b/>
        <sz val="10"/>
        <rFont val="Tahoma"/>
        <family val="2"/>
      </rPr>
      <t xml:space="preserve"> RD$5,000,000.00 </t>
    </r>
    <r>
      <rPr>
        <sz val="10"/>
        <rFont val="Tahoma"/>
        <family val="2"/>
      </rPr>
      <t>al 31 de diciembre 2024</t>
    </r>
    <r>
      <rPr>
        <b/>
        <sz val="10"/>
        <rFont val="Tahoma"/>
        <family val="2"/>
      </rPr>
      <t xml:space="preserve"> y</t>
    </r>
    <r>
      <rPr>
        <sz val="10"/>
        <rFont val="Tahoma"/>
        <family val="2"/>
      </rPr>
      <t xml:space="preserve"> </t>
    </r>
    <r>
      <rPr>
        <b/>
        <sz val="10"/>
        <rFont val="Tahoma"/>
        <family val="2"/>
      </rPr>
      <t xml:space="preserve">RD$5,000,000.00 </t>
    </r>
    <r>
      <rPr>
        <sz val="10"/>
        <rFont val="Tahoma"/>
        <family val="2"/>
      </rPr>
      <t>al 31 de diciembre 2023</t>
    </r>
  </si>
  <si>
    <r>
      <t>Durante el  ejercicio fiscal  del  31 de diciembre del  2024 y 31 de diciembre del 2023  los ingresos no tributarios alcanzaron el monto  de</t>
    </r>
    <r>
      <rPr>
        <b/>
        <sz val="11"/>
        <rFont val="Tahoma"/>
        <family val="2"/>
      </rPr>
      <t xml:space="preserve"> RD$7,955,000.00 </t>
    </r>
    <r>
      <rPr>
        <sz val="11"/>
        <rFont val="Tahoma"/>
        <family val="2"/>
      </rPr>
      <t>y RD</t>
    </r>
    <r>
      <rPr>
        <b/>
        <sz val="11"/>
        <rFont val="Tahoma"/>
        <family val="2"/>
      </rPr>
      <t>$7,500,600.56</t>
    </r>
    <r>
      <rPr>
        <sz val="11"/>
        <rFont val="Tahoma"/>
        <family val="2"/>
      </rPr>
      <t xml:space="preserve"> según el detalle:</t>
    </r>
  </si>
  <si>
    <t>Total de Multa</t>
  </si>
  <si>
    <t xml:space="preserve"> Nota 20: Ingresos por Tansacciones con contaprestación</t>
  </si>
  <si>
    <t>Notas 21:Ingresos por Multa</t>
  </si>
  <si>
    <t>Nota 22:Sueldo Salarios y Beneficios a Empleados</t>
  </si>
  <si>
    <t xml:space="preserve">Nota 23: Subvenciones y Otros pagos  Transferencias </t>
  </si>
  <si>
    <t>Nota No.24 Suministro y materiales para Consumo</t>
  </si>
  <si>
    <t>Nota No.25</t>
  </si>
  <si>
    <t>VERONICA ASTACIOS MERCEDES</t>
  </si>
  <si>
    <r>
      <t>Durante el periodo fiscal del 31 de Diciembre  del 2024 y 31 de Diciembre del período fiscal 2023, el total de Cuentas a Pagar a Corto Plazo eran de</t>
    </r>
    <r>
      <rPr>
        <b/>
        <sz val="11"/>
        <rFont val="Tahoma"/>
        <family val="2"/>
      </rPr>
      <t xml:space="preserve"> RD$3,642,971.03 Y RD$2,545,582.94 </t>
    </r>
    <r>
      <rPr>
        <sz val="11"/>
        <rFont val="Tahoma"/>
        <family val="2"/>
      </rPr>
      <t xml:space="preserve">respectivamente  según detalle: </t>
    </r>
  </si>
  <si>
    <r>
      <t xml:space="preserve">Durante el Ejercicio fiscal del 31 de diciembre del 2024 y 31 de diciembre 2023 los ingresos  no tributarios alcanzaron el  montos de </t>
    </r>
    <r>
      <rPr>
        <b/>
        <sz val="11"/>
        <rFont val="Tahoma"/>
        <family val="2"/>
      </rPr>
      <t xml:space="preserve">RD$3,934,895.70 y  RD$ 3,180,700.00 </t>
    </r>
    <r>
      <rPr>
        <sz val="11"/>
        <rFont val="Tahoma"/>
        <family val="2"/>
      </rPr>
      <t xml:space="preserve">estos ingresos provienen de todas las penalidades a colmado, supermercado y otras Instituciones que han violado la ley </t>
    </r>
    <r>
      <rPr>
        <b/>
        <sz val="11"/>
        <rFont val="Tahoma"/>
        <family val="2"/>
      </rPr>
      <t xml:space="preserve">358-05, </t>
    </r>
    <r>
      <rPr>
        <sz val="11"/>
        <rFont val="Tahoma"/>
        <family val="2"/>
      </rPr>
      <t>proteccion de los derecho del consumidor y usuarios</t>
    </r>
  </si>
  <si>
    <r>
      <t xml:space="preserve">Las transferencias Corrientes realizadas durante el ejercicio fiscal  del  31 de Diciembre del  2024 Y 2023  ascendieron a la suma de </t>
    </r>
    <r>
      <rPr>
        <b/>
        <sz val="11"/>
        <rFont val="Tahoma"/>
        <family val="2"/>
      </rPr>
      <t xml:space="preserve">RD$1,090,000.00 Y  RD$885,000.00 </t>
    </r>
    <r>
      <rPr>
        <sz val="11"/>
        <rFont val="Tahoma"/>
        <family val="2"/>
      </rPr>
      <t>según el siguiente detalle:</t>
    </r>
  </si>
  <si>
    <t>Gastos :Depreciación y Amortización de Activos Fijos</t>
  </si>
  <si>
    <t xml:space="preserve">Gastos de depreciación para Edificaciones </t>
  </si>
  <si>
    <t xml:space="preserve">Gastos de depreciación de mobiliarios y equipos </t>
  </si>
  <si>
    <t>Gastos de depreciación de equipos de transporte</t>
  </si>
  <si>
    <t>Gastos de depreciación de maquinqria y equipos de oficina</t>
  </si>
  <si>
    <t>Gastos de depreciación y amortización</t>
  </si>
  <si>
    <t>Nota 26:Gasto de depreciación  de activos intangibles</t>
  </si>
  <si>
    <t>Programas de Computación/Sotware Spiral y Sistema contable</t>
  </si>
  <si>
    <t>Total de Gastos  depreciacion y Amortizacion intangibles</t>
  </si>
  <si>
    <t>Total de contrataciones de servicios</t>
  </si>
  <si>
    <t>Lic. Nancy Ubaldo Cruz</t>
  </si>
  <si>
    <t>Directora Adm. Y Financiero</t>
  </si>
  <si>
    <t xml:space="preserve"> Nota13: Otros Activos No Financiero (Deposito en Garantia,alquiler y otras finanzas)</t>
  </si>
  <si>
    <t>Nota27:Deterioro del valor de propiedad planta y equipos</t>
  </si>
  <si>
    <t>Nota 28: Contrataciones de Servicios</t>
  </si>
  <si>
    <t>Nota 29 :Gastos Financieros</t>
  </si>
  <si>
    <r>
      <t>Detalle de los gastos de depreciación y amortización al  31 de diciembre de 2024</t>
    </r>
    <r>
      <rPr>
        <b/>
        <sz val="11"/>
        <rFont val="Tahoma"/>
        <family val="2"/>
      </rPr>
      <t xml:space="preserve"> RD$9,124,974.01  </t>
    </r>
    <r>
      <rPr>
        <sz val="11"/>
        <rFont val="Tahoma"/>
        <family val="2"/>
      </rPr>
      <t xml:space="preserve">y 2023, </t>
    </r>
    <r>
      <rPr>
        <b/>
        <sz val="11"/>
        <rFont val="Tahoma"/>
        <family val="2"/>
      </rPr>
      <t>RD$10,504,068.04</t>
    </r>
    <r>
      <rPr>
        <sz val="11"/>
        <rFont val="Tahoma"/>
        <family val="2"/>
      </rPr>
      <t xml:space="preserve"> es como sigun el siguiente detalle:</t>
    </r>
  </si>
  <si>
    <r>
      <t xml:space="preserve">Al  30 de Junio del 2024 y 2023, la cuenta de otros gastos de depreciación y amortización para activos intangibles  tenia un valor </t>
    </r>
    <r>
      <rPr>
        <b/>
        <sz val="10"/>
        <rFont val="Tahoma"/>
        <family val="2"/>
      </rPr>
      <t>RD$ 736,198.38</t>
    </r>
    <r>
      <rPr>
        <sz val="10"/>
        <rFont val="Tahoma"/>
        <family val="2"/>
      </rPr>
      <t xml:space="preserve"> y </t>
    </r>
    <r>
      <rPr>
        <b/>
        <sz val="10"/>
        <rFont val="Tahoma"/>
        <family val="2"/>
      </rPr>
      <t>RD$ 872,862.18</t>
    </r>
  </si>
  <si>
    <r>
      <t xml:space="preserve">Al  31 de diciembre del 2024 y 2023, durante un periodo de mas de un años habia un cumulo de equipos y maquinaria de oficina deteriorado en un area de esta Institución , por lo que procedimos en coordinar  con la dirección de Bienes nacionales para realizar dicho descargo, de todos los que se envio la  mayoria habian agostado su vida util quedando este valor en nuetros libro </t>
    </r>
    <r>
      <rPr>
        <b/>
        <sz val="11"/>
        <rFont val="Tahoma"/>
        <family val="2"/>
      </rPr>
      <t xml:space="preserve">RD$ 47,865.40 </t>
    </r>
    <r>
      <rPr>
        <sz val="11"/>
        <rFont val="Tahoma"/>
        <family val="2"/>
      </rPr>
      <t xml:space="preserve">y </t>
    </r>
    <r>
      <rPr>
        <b/>
        <sz val="11"/>
        <rFont val="Tahoma"/>
        <family val="2"/>
      </rPr>
      <t>RD$92,044.35</t>
    </r>
  </si>
  <si>
    <r>
      <t xml:space="preserve">Al 31 de diciembre del periodo fiscal 2024, habia una cuenta por cobrar de </t>
    </r>
    <r>
      <rPr>
        <b/>
        <sz val="11"/>
        <color theme="1"/>
        <rFont val="Tahoma"/>
        <family val="2"/>
      </rPr>
      <t>RD$ 0.00</t>
    </r>
    <r>
      <rPr>
        <sz val="11"/>
        <color theme="1"/>
        <rFont val="Tahoma"/>
        <family val="2"/>
      </rPr>
      <t xml:space="preserve"> y para el 2023</t>
    </r>
    <r>
      <rPr>
        <b/>
        <sz val="11"/>
        <color theme="1"/>
        <rFont val="Tahoma"/>
        <family val="2"/>
      </rPr>
      <t xml:space="preserve"> RD11,500,000.00</t>
    </r>
    <r>
      <rPr>
        <sz val="11"/>
        <color theme="1"/>
        <rFont val="Tahoma"/>
        <family val="2"/>
      </rPr>
      <t>, este valor fue ejecutado en el gastos correspondiente al pago por compensación extraordinaria al 31/12/2023, pero no Ingreso a nuestra  cuenta por que proviene de una transferencia donada por el MICM, para cubrir la cantidad que hacia falta para el pago del bono No.14, ya que no teniamos suficiente fondo para tales fines, esta cantidad sera desembolsada por la tesoreria nacional en enero /2024, el pago se realizao con la disponibilidad que teniamos presupuestado para pago a suplidores los cuales se realizaran cuando Ingrese dicha partidad.</t>
    </r>
  </si>
  <si>
    <r>
      <t>Durante el periodo fiscal del 31 de Diciembre  del 2024 y 31 de Diciembre del período fiscal 2023, el total de Cuentas a Pagar a Corto Plazo correspondiente al sobregiro bancarios eran de (</t>
    </r>
    <r>
      <rPr>
        <b/>
        <sz val="11"/>
        <rFont val="Tahoma"/>
        <family val="2"/>
      </rPr>
      <t xml:space="preserve">RD$0.00 Y (RD$1,013,099.16) </t>
    </r>
    <r>
      <rPr>
        <sz val="11"/>
        <rFont val="Tahoma"/>
        <family val="2"/>
      </rPr>
      <t xml:space="preserve">respectivamente  según detalle: </t>
    </r>
  </si>
  <si>
    <r>
      <t xml:space="preserve">Al  31 de Diciembre  del periódo fiscal  2024 y al 31 de Diciembre del período fiscal 2023, los balances disponibles en las diferentes cuentas bancarias manejadas por este Instituto Nacional de Protección de los Derechos del Consumidor ascienden a </t>
    </r>
    <r>
      <rPr>
        <b/>
        <sz val="11"/>
        <rFont val="Tahoma"/>
        <family val="2"/>
      </rPr>
      <t xml:space="preserve"> RD$9,649,577.91  Y (RD$1,013,099.16) </t>
    </r>
    <r>
      <rPr>
        <sz val="11"/>
        <rFont val="Tahoma"/>
        <family val="2"/>
      </rPr>
      <t xml:space="preserve">respectivamente según detalle: </t>
    </r>
  </si>
  <si>
    <r>
      <t xml:space="preserve">Durante el Ejercicio fiscal los  Ingresos por Transferencias Corrientes del Gobierno Central ascendieron a los montos de </t>
    </r>
    <r>
      <rPr>
        <b/>
        <sz val="11"/>
        <rFont val="Tahoma"/>
        <family val="2"/>
      </rPr>
      <t xml:space="preserve">RD$329,266,484.34 </t>
    </r>
    <r>
      <rPr>
        <sz val="11"/>
        <rFont val="Tahoma"/>
        <family val="2"/>
      </rPr>
      <t xml:space="preserve">al cierre del 2024 y al 2023 a </t>
    </r>
    <r>
      <rPr>
        <b/>
        <sz val="11"/>
        <rFont val="Tahoma"/>
        <family val="2"/>
      </rPr>
      <t>RD$324,453,657.41</t>
    </r>
    <r>
      <rPr>
        <sz val="11"/>
        <rFont val="Tahoma"/>
        <family val="2"/>
      </rPr>
      <t xml:space="preserve"> dicho ingresos fueron recibido departe de Ministerio de Industria  comercio y Mipymes, para cubrir gastos corriente y nomina en esta Institucion.</t>
    </r>
  </si>
  <si>
    <r>
      <t xml:space="preserve">Durante el Ejercicio fiscal  del  31 de Diciembre del  2024  los gastos por concepto de remuneraciones totalizaron </t>
    </r>
    <r>
      <rPr>
        <b/>
        <sz val="11"/>
        <rFont val="Tahoma"/>
        <family val="2"/>
      </rPr>
      <t xml:space="preserve">RD$287,254,687.83 </t>
    </r>
    <r>
      <rPr>
        <sz val="11"/>
        <rFont val="Tahoma"/>
        <family val="2"/>
      </rPr>
      <t xml:space="preserve">al 31 de Diciembre 2023 </t>
    </r>
    <r>
      <rPr>
        <b/>
        <sz val="11"/>
        <rFont val="Tahoma"/>
        <family val="2"/>
      </rPr>
      <t>RD$286,747,260.27</t>
    </r>
    <r>
      <rPr>
        <sz val="11"/>
        <rFont val="Tahoma"/>
        <family val="2"/>
      </rPr>
      <t xml:space="preserve"> según el siguiente detalle:</t>
    </r>
  </si>
  <si>
    <r>
      <t xml:space="preserve">El total de Comisiones y cargo Bancarios durante el Ejercicio fiscal  del  31 de Diciembre del  2024 Y 2023  ascendieron a la suma de </t>
    </r>
    <r>
      <rPr>
        <b/>
        <sz val="11"/>
        <rFont val="Tahoma"/>
        <family val="2"/>
      </rPr>
      <t xml:space="preserve">RD$94,283.14 y  RD$54,801.35 </t>
    </r>
    <r>
      <rPr>
        <sz val="11"/>
        <rFont val="Tahoma"/>
        <family val="2"/>
      </rPr>
      <t>según el siguiente detalle:</t>
    </r>
  </si>
  <si>
    <r>
      <t>Al  31 de Diciembre  del periódo fiscal  2024 y 2023, el efectivo disponible en cuentas bancarias presenta los siguientes balances (</t>
    </r>
    <r>
      <rPr>
        <b/>
        <sz val="11"/>
        <rFont val="Tahoma"/>
        <family val="2"/>
      </rPr>
      <t xml:space="preserve">RD$9,649,577.91 (1,013,099.16) </t>
    </r>
    <r>
      <rPr>
        <sz val="11"/>
        <rFont val="Tahoma"/>
        <family val="2"/>
      </rPr>
      <t>según el siguiente detalle:</t>
    </r>
  </si>
  <si>
    <r>
      <t xml:space="preserve">Durante el periodo fiscal del  31 de Diciembre  del 2024 y 2023, el capital del Instituto Nacional de protección de los derechos del consumidor, tiene un balance de  </t>
    </r>
    <r>
      <rPr>
        <b/>
        <sz val="11"/>
        <rFont val="Tahoma"/>
        <family val="2"/>
      </rPr>
      <t xml:space="preserve">RD$71,649,695.08 y RD$82,265,437.48 </t>
    </r>
    <r>
      <rPr>
        <sz val="11"/>
        <rFont val="Tahoma"/>
        <family val="2"/>
      </rPr>
      <t>dicho patrimonio deminuyo en un 15% debido a que los gasto superaron los los ingresos segun el seguiente detalle:</t>
    </r>
  </si>
  <si>
    <r>
      <t xml:space="preserve">Al 31de diciembre del periodo fiscal 2024, los gastos pagado por adelantados fueron de </t>
    </r>
    <r>
      <rPr>
        <b/>
        <sz val="11"/>
        <rFont val="Tahoma"/>
        <family val="2"/>
      </rPr>
      <t xml:space="preserve">RD$1,134,366.12 </t>
    </r>
    <r>
      <rPr>
        <sz val="11"/>
        <rFont val="Tahoma"/>
        <family val="2"/>
      </rPr>
      <t>y para el 2023</t>
    </r>
    <r>
      <rPr>
        <b/>
        <sz val="11"/>
        <rFont val="Tahoma"/>
        <family val="2"/>
      </rPr>
      <t xml:space="preserve"> RD$134,696.43 </t>
    </r>
  </si>
  <si>
    <t>Asociacion de consumidores y Usuarios del municipio de santiago</t>
  </si>
  <si>
    <t>Asociacion de Amas de casa de san critobal ( Asacascri)</t>
  </si>
  <si>
    <t>Fundacion Fidelina Adames Inc.</t>
  </si>
  <si>
    <r>
      <t xml:space="preserve">Los gastos corrientes por concepto de Servicios No Personales incurridos durante el  ejercicio  fiscal  del  31 de Diciembre del  2024 y 2023 ascendieron a la suma de  </t>
    </r>
    <r>
      <rPr>
        <b/>
        <sz val="11"/>
        <rFont val="Tahoma"/>
        <family val="2"/>
      </rPr>
      <t>RD$47,309,766.82 y RD$45,370,712.22</t>
    </r>
    <r>
      <rPr>
        <sz val="11"/>
        <rFont val="Tahoma"/>
        <family val="2"/>
      </rPr>
      <t xml:space="preserve"> según el siguiente detalle:</t>
    </r>
  </si>
  <si>
    <r>
      <t xml:space="preserve">Detalles de suministro y  Materiales  incurridos durante el  Ejercicio  fiscal  del  31 de Diciembre del  2024 y 2023 ascendieron a la suma de  </t>
    </r>
    <r>
      <rPr>
        <b/>
        <sz val="11"/>
        <rFont val="Tahoma"/>
        <family val="2"/>
      </rPr>
      <t>RD$11,114,346.72 y RD$10,332,344.45</t>
    </r>
    <r>
      <rPr>
        <sz val="11"/>
        <rFont val="Tahoma"/>
        <family val="2"/>
      </rPr>
      <t xml:space="preserve"> según el siguiente detalle:</t>
    </r>
  </si>
  <si>
    <r>
      <t xml:space="preserve">Durante el ejercicio fiscal del  31 de Diciembre  del 2024 y 2023 los balances en  la cuenta de Activos  No corrientes, dígase Depósitos en Garantía, presenta un  balance de </t>
    </r>
    <r>
      <rPr>
        <b/>
        <sz val="11"/>
        <rFont val="Tahoma"/>
        <family val="2"/>
      </rPr>
      <t xml:space="preserve">RD$94,000.00 y RD$176,600.00, </t>
    </r>
    <r>
      <rPr>
        <sz val="11"/>
        <rFont val="Tahoma"/>
        <family val="2"/>
      </rPr>
      <t>respectivamente  según el siguiente detalle: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</si>
</sst>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quot;RD$&quot;* #,##0.00_);_(&quot;RD$&quot;* \(#,##0.00\);_(&quot;RD$&quot;* &quot;-&quot;??_);_(@_)"/>
    <numFmt numFmtId="165" formatCode="_-* #,##0.00\ _P_t_s_-;\-* #,##0.00\ _P_t_s_-;_-* &quot;-&quot;??\ _P_t_s_-;_-@_-"/>
  </numFmts>
  <fonts count="47">
    <font>
      <sz val="11"/>
      <color theme="1"/>
      <name val="Calibri"/>
      <family val="2"/>
      <scheme val="minor"/>
    </font>
    <font>
      <sz val="11"/>
      <color theme="1"/>
      <name val="Calibri"/>
      <family val="2"/>
      <scheme val="minor"/>
    </font>
    <font>
      <sz val="10"/>
      <name val="Arial"/>
      <family val="2"/>
    </font>
    <font>
      <sz val="11"/>
      <color rgb="FF000000"/>
      <name val="Calibri"/>
      <family val="2"/>
      <scheme val="minor"/>
    </font>
    <font>
      <sz val="10"/>
      <name val="Arial"/>
      <family val="2"/>
    </font>
    <font>
      <sz val="10"/>
      <color theme="1"/>
      <name val="Calibri"/>
      <family val="2"/>
      <scheme val="minor"/>
    </font>
    <font>
      <sz val="11"/>
      <color theme="1"/>
      <name val="Tahoma"/>
      <family val="2"/>
    </font>
    <font>
      <b/>
      <sz val="11"/>
      <color theme="1"/>
      <name val="Tahoma"/>
      <family val="2"/>
    </font>
    <font>
      <b/>
      <sz val="10"/>
      <name val="Tahoma"/>
      <family val="2"/>
    </font>
    <font>
      <b/>
      <sz val="11"/>
      <color theme="0"/>
      <name val="Tahoma"/>
      <family val="2"/>
    </font>
    <font>
      <b/>
      <sz val="11"/>
      <color rgb="FFFF0000"/>
      <name val="Tahoma"/>
      <family val="2"/>
    </font>
    <font>
      <sz val="11"/>
      <color rgb="FFFF0000"/>
      <name val="Tahoma"/>
      <family val="2"/>
    </font>
    <font>
      <b/>
      <sz val="11"/>
      <name val="Tahoma"/>
      <family val="2"/>
    </font>
    <font>
      <b/>
      <sz val="8"/>
      <name val="Tahoma"/>
      <family val="2"/>
    </font>
    <font>
      <sz val="11"/>
      <name val="Tahoma"/>
      <family val="2"/>
    </font>
    <font>
      <b/>
      <sz val="11"/>
      <color indexed="8"/>
      <name val="Tahoma"/>
      <family val="2"/>
    </font>
    <font>
      <sz val="10"/>
      <color theme="1"/>
      <name val="Tahoma"/>
      <family val="2"/>
    </font>
    <font>
      <b/>
      <sz val="11"/>
      <color theme="0" tint="-4.9989318521683403E-2"/>
      <name val="Bookman Old Style"/>
      <family val="1"/>
    </font>
    <font>
      <b/>
      <sz val="11"/>
      <color rgb="FFFFFFFF"/>
      <name val="Tahoma"/>
      <family val="2"/>
    </font>
    <font>
      <sz val="10"/>
      <name val="Calibri"/>
      <family val="2"/>
      <scheme val="minor"/>
    </font>
    <font>
      <sz val="11"/>
      <name val="Calibri"/>
      <family val="2"/>
      <scheme val="minor"/>
    </font>
    <font>
      <b/>
      <sz val="11"/>
      <name val="Calibri"/>
      <family val="2"/>
      <scheme val="minor"/>
    </font>
    <font>
      <sz val="11"/>
      <color rgb="FF000000"/>
      <name val="Tahoma"/>
      <family val="2"/>
    </font>
    <font>
      <b/>
      <sz val="11"/>
      <color rgb="FF000000"/>
      <name val="Tahoma"/>
      <family val="2"/>
    </font>
    <font>
      <sz val="11"/>
      <color rgb="FF0000CC"/>
      <name val="Tahoma"/>
      <family val="2"/>
    </font>
    <font>
      <b/>
      <sz val="9"/>
      <name val="Tahoma"/>
      <family val="2"/>
    </font>
    <font>
      <sz val="9"/>
      <color theme="1"/>
      <name val="Calibri"/>
      <family val="2"/>
      <scheme val="minor"/>
    </font>
    <font>
      <b/>
      <sz val="11"/>
      <color rgb="FF3333FF"/>
      <name val="Calibri"/>
      <family val="2"/>
      <scheme val="minor"/>
    </font>
    <font>
      <b/>
      <sz val="11"/>
      <color theme="1"/>
      <name val="Calibri"/>
      <family val="2"/>
      <scheme val="minor"/>
    </font>
    <font>
      <b/>
      <sz val="10"/>
      <color theme="1"/>
      <name val="Calibri"/>
      <family val="2"/>
      <scheme val="minor"/>
    </font>
    <font>
      <sz val="9"/>
      <color theme="1"/>
      <name val="Inherit"/>
    </font>
    <font>
      <i/>
      <sz val="10"/>
      <color rgb="FF434343"/>
      <name val="Trebuchet MS"/>
      <family val="2"/>
    </font>
    <font>
      <sz val="9"/>
      <color rgb="FF202124"/>
      <name val="Arial"/>
      <family val="2"/>
    </font>
    <font>
      <sz val="10"/>
      <name val="Tahoma"/>
      <family val="2"/>
    </font>
    <font>
      <sz val="8"/>
      <name val="Arial"/>
      <family val="2"/>
    </font>
    <font>
      <sz val="11"/>
      <color indexed="14"/>
      <name val="Tahoma"/>
      <family val="2"/>
    </font>
    <font>
      <sz val="11"/>
      <color indexed="8"/>
      <name val="Tahoma"/>
      <family val="2"/>
    </font>
    <font>
      <b/>
      <i/>
      <sz val="11"/>
      <name val="Tahoma"/>
      <family val="2"/>
    </font>
    <font>
      <sz val="10"/>
      <color rgb="FF000000"/>
      <name val="Tahoma"/>
      <family val="2"/>
    </font>
    <font>
      <sz val="9"/>
      <name val="Arial"/>
      <family val="2"/>
    </font>
    <font>
      <sz val="9"/>
      <color rgb="FF000000"/>
      <name val="Calibri"/>
      <family val="2"/>
    </font>
    <font>
      <sz val="11"/>
      <color rgb="FF000000"/>
      <name val="Calibri"/>
      <family val="2"/>
    </font>
    <font>
      <b/>
      <sz val="11"/>
      <color rgb="FF000000"/>
      <name val="Calibri"/>
      <family val="2"/>
    </font>
    <font>
      <b/>
      <sz val="11"/>
      <color rgb="FFED0000"/>
      <name val="Tahoma"/>
      <family val="2"/>
    </font>
    <font>
      <sz val="11"/>
      <color rgb="FFED0000"/>
      <name val="Tahoma"/>
      <family val="2"/>
    </font>
    <font>
      <sz val="11"/>
      <color rgb="FFFF3300"/>
      <name val="Tahoma"/>
      <family val="2"/>
    </font>
    <font>
      <sz val="11"/>
      <color rgb="FFFF3300"/>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indexed="9"/>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70C0"/>
        <bgColor rgb="FF000000"/>
      </patternFill>
    </fill>
    <fill>
      <patternFill patternType="solid">
        <fgColor rgb="FFFFFFFF"/>
        <bgColor rgb="FF000000"/>
      </patternFill>
    </fill>
    <fill>
      <patternFill patternType="solid">
        <fgColor theme="0"/>
        <bgColor rgb="FF000000"/>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bottom style="thin">
        <color indexed="64"/>
      </bottom>
      <diagonal/>
    </border>
  </borders>
  <cellStyleXfs count="13">
    <xf numFmtId="0" fontId="0" fillId="0"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1" fillId="0" borderId="0"/>
    <xf numFmtId="43" fontId="2" fillId="0" borderId="0" applyFont="0" applyFill="0" applyBorder="0" applyAlignment="0" applyProtection="0"/>
    <xf numFmtId="165" fontId="2" fillId="0" borderId="0" applyFont="0" applyFill="0" applyBorder="0" applyAlignment="0" applyProtection="0"/>
    <xf numFmtId="43" fontId="4" fillId="0" borderId="0" applyFont="0" applyFill="0" applyBorder="0" applyAlignment="0" applyProtection="0"/>
    <xf numFmtId="0" fontId="3"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165" fontId="2" fillId="0" borderId="0" applyFont="0" applyFill="0" applyBorder="0" applyAlignment="0" applyProtection="0"/>
  </cellStyleXfs>
  <cellXfs count="255">
    <xf numFmtId="0" fontId="0" fillId="0" borderId="0" xfId="0"/>
    <xf numFmtId="0" fontId="5" fillId="2" borderId="0" xfId="0" applyFont="1" applyFill="1"/>
    <xf numFmtId="0" fontId="6" fillId="2" borderId="0" xfId="0" applyFont="1" applyFill="1" applyAlignment="1">
      <alignment vertical="center"/>
    </xf>
    <xf numFmtId="0" fontId="8" fillId="2" borderId="0" xfId="0" applyFont="1" applyFill="1"/>
    <xf numFmtId="0" fontId="6" fillId="2" borderId="0" xfId="0" applyFont="1" applyFill="1"/>
    <xf numFmtId="0" fontId="6" fillId="2" borderId="0" xfId="0" applyFont="1" applyFill="1" applyAlignment="1">
      <alignment horizontal="left"/>
    </xf>
    <xf numFmtId="0" fontId="6" fillId="0" borderId="0" xfId="0" applyFont="1"/>
    <xf numFmtId="43" fontId="6" fillId="0" borderId="0" xfId="0" applyNumberFormat="1" applyFont="1"/>
    <xf numFmtId="43" fontId="6" fillId="2" borderId="0" xfId="9" applyFont="1" applyFill="1"/>
    <xf numFmtId="43" fontId="6" fillId="0" borderId="0" xfId="9" applyFont="1"/>
    <xf numFmtId="0" fontId="12" fillId="4" borderId="0" xfId="0" applyFont="1" applyFill="1" applyAlignment="1">
      <alignment horizontal="justify"/>
    </xf>
    <xf numFmtId="0" fontId="14" fillId="4" borderId="0" xfId="0" applyFont="1" applyFill="1"/>
    <xf numFmtId="0" fontId="14" fillId="4" borderId="0" xfId="0" applyFont="1" applyFill="1" applyAlignment="1">
      <alignment horizontal="justify"/>
    </xf>
    <xf numFmtId="0" fontId="9" fillId="3" borderId="0" xfId="0" applyFont="1" applyFill="1" applyAlignment="1">
      <alignment horizontal="justify"/>
    </xf>
    <xf numFmtId="0" fontId="9" fillId="3" borderId="0" xfId="0" applyFont="1" applyFill="1"/>
    <xf numFmtId="0" fontId="9" fillId="3" borderId="0" xfId="0" applyFont="1" applyFill="1" applyAlignment="1">
      <alignment horizontal="center" wrapText="1"/>
    </xf>
    <xf numFmtId="0" fontId="9" fillId="3" borderId="0" xfId="0" applyFont="1" applyFill="1" applyAlignment="1">
      <alignment horizontal="right" wrapText="1"/>
    </xf>
    <xf numFmtId="0" fontId="14" fillId="2" borderId="0" xfId="0" applyFont="1" applyFill="1" applyAlignment="1">
      <alignment horizontal="justify"/>
    </xf>
    <xf numFmtId="0" fontId="12" fillId="2" borderId="0" xfId="0" applyFont="1" applyFill="1" applyAlignment="1">
      <alignment horizontal="center"/>
    </xf>
    <xf numFmtId="43" fontId="14" fillId="2" borderId="0" xfId="2" applyFont="1" applyFill="1"/>
    <xf numFmtId="164" fontId="12" fillId="2" borderId="1" xfId="3" applyFont="1" applyFill="1" applyBorder="1" applyAlignment="1">
      <alignment horizontal="right" wrapText="1"/>
    </xf>
    <xf numFmtId="0" fontId="12" fillId="4" borderId="0" xfId="0" applyFont="1" applyFill="1" applyAlignment="1">
      <alignment horizontal="center" wrapText="1"/>
    </xf>
    <xf numFmtId="43" fontId="12" fillId="4" borderId="0" xfId="0" applyNumberFormat="1" applyFont="1" applyFill="1" applyAlignment="1">
      <alignment horizontal="justify"/>
    </xf>
    <xf numFmtId="164" fontId="14" fillId="2" borderId="0" xfId="0" applyNumberFormat="1" applyFont="1" applyFill="1"/>
    <xf numFmtId="0" fontId="14" fillId="0" borderId="0" xfId="0" applyFont="1" applyAlignment="1">
      <alignment horizontal="justify"/>
    </xf>
    <xf numFmtId="0" fontId="14" fillId="2" borderId="0" xfId="0" applyFont="1" applyFill="1" applyAlignment="1">
      <alignment horizontal="justify" wrapText="1"/>
    </xf>
    <xf numFmtId="43" fontId="14" fillId="4" borderId="0" xfId="2" applyFont="1" applyFill="1" applyAlignment="1">
      <alignment horizontal="left" wrapText="1"/>
    </xf>
    <xf numFmtId="0" fontId="12" fillId="4" borderId="0" xfId="0" applyFont="1" applyFill="1" applyAlignment="1">
      <alignment horizontal="justify" wrapText="1"/>
    </xf>
    <xf numFmtId="0" fontId="12" fillId="4" borderId="0" xfId="0" applyFont="1" applyFill="1" applyAlignment="1">
      <alignment horizontal="left" wrapText="1"/>
    </xf>
    <xf numFmtId="4" fontId="12" fillId="4" borderId="0" xfId="0" applyNumberFormat="1" applyFont="1" applyFill="1" applyAlignment="1">
      <alignment horizontal="right"/>
    </xf>
    <xf numFmtId="4" fontId="12" fillId="4" borderId="0" xfId="0" applyNumberFormat="1" applyFont="1" applyFill="1" applyAlignment="1">
      <alignment horizontal="left" wrapText="1"/>
    </xf>
    <xf numFmtId="43" fontId="14" fillId="2" borderId="0" xfId="0" applyNumberFormat="1" applyFont="1" applyFill="1"/>
    <xf numFmtId="0" fontId="9" fillId="3" borderId="0" xfId="0" applyFont="1" applyFill="1" applyAlignment="1">
      <alignment wrapText="1"/>
    </xf>
    <xf numFmtId="0" fontId="12" fillId="2" borderId="0" xfId="0" applyFont="1" applyFill="1" applyAlignment="1">
      <alignment horizontal="center" wrapText="1"/>
    </xf>
    <xf numFmtId="0" fontId="14" fillId="2" borderId="0" xfId="0" applyFont="1" applyFill="1" applyAlignment="1">
      <alignment horizontal="left" wrapText="1"/>
    </xf>
    <xf numFmtId="0" fontId="9" fillId="3" borderId="0" xfId="0" applyFont="1" applyFill="1" applyAlignment="1">
      <alignment horizontal="justify" wrapText="1"/>
    </xf>
    <xf numFmtId="0" fontId="9" fillId="2" borderId="0" xfId="0" applyFont="1" applyFill="1" applyAlignment="1">
      <alignment horizontal="center" wrapText="1"/>
    </xf>
    <xf numFmtId="43" fontId="14" fillId="2" borderId="0" xfId="2" applyFont="1" applyFill="1" applyAlignment="1">
      <alignment wrapText="1"/>
    </xf>
    <xf numFmtId="0" fontId="14" fillId="2" borderId="0" xfId="0" applyFont="1" applyFill="1"/>
    <xf numFmtId="43" fontId="12" fillId="2" borderId="0" xfId="2" applyFont="1" applyFill="1"/>
    <xf numFmtId="43" fontId="10" fillId="2" borderId="0" xfId="0" applyNumberFormat="1" applyFont="1" applyFill="1"/>
    <xf numFmtId="0" fontId="14" fillId="2" borderId="0" xfId="0" applyFont="1" applyFill="1" applyAlignment="1">
      <alignment horizontal="left"/>
    </xf>
    <xf numFmtId="43" fontId="12" fillId="4" borderId="0" xfId="0" applyNumberFormat="1" applyFont="1" applyFill="1" applyAlignment="1">
      <alignment horizontal="center" wrapText="1"/>
    </xf>
    <xf numFmtId="164" fontId="12" fillId="2" borderId="2" xfId="3" applyFont="1" applyFill="1" applyBorder="1" applyAlignment="1">
      <alignment horizontal="right" wrapText="1"/>
    </xf>
    <xf numFmtId="0" fontId="12" fillId="4" borderId="0" xfId="0" applyFont="1" applyFill="1" applyAlignment="1">
      <alignment horizontal="left"/>
    </xf>
    <xf numFmtId="43" fontId="10" fillId="2" borderId="0" xfId="2" applyFont="1" applyFill="1"/>
    <xf numFmtId="0" fontId="14" fillId="4" borderId="0" xfId="0" applyFont="1" applyFill="1" applyAlignment="1">
      <alignment horizontal="left"/>
    </xf>
    <xf numFmtId="43" fontId="10" fillId="0" borderId="0" xfId="2" applyFont="1"/>
    <xf numFmtId="43" fontId="14" fillId="2" borderId="3" xfId="2" applyFont="1" applyFill="1" applyBorder="1"/>
    <xf numFmtId="0" fontId="14" fillId="0" borderId="0" xfId="0" applyFont="1"/>
    <xf numFmtId="164" fontId="12" fillId="2" borderId="0" xfId="3" applyFont="1" applyFill="1" applyBorder="1" applyAlignment="1">
      <alignment horizontal="right" wrapText="1"/>
    </xf>
    <xf numFmtId="0" fontId="14" fillId="4" borderId="0" xfId="0" applyFont="1" applyFill="1" applyAlignment="1">
      <alignment horizontal="justify" wrapText="1"/>
    </xf>
    <xf numFmtId="164" fontId="10" fillId="2" borderId="0" xfId="3" applyFont="1" applyFill="1" applyBorder="1" applyAlignment="1">
      <alignment horizontal="right" wrapText="1"/>
    </xf>
    <xf numFmtId="164" fontId="12" fillId="2" borderId="1" xfId="3" applyFont="1" applyFill="1" applyBorder="1" applyAlignment="1">
      <alignment wrapText="1"/>
    </xf>
    <xf numFmtId="0" fontId="6" fillId="0" borderId="0" xfId="0" applyFont="1" applyAlignment="1">
      <alignment horizontal="justify"/>
    </xf>
    <xf numFmtId="164" fontId="7" fillId="2" borderId="1" xfId="3" applyFont="1" applyFill="1" applyBorder="1" applyAlignment="1">
      <alignment horizontal="right" wrapText="1"/>
    </xf>
    <xf numFmtId="4" fontId="7" fillId="0" borderId="0" xfId="0" applyNumberFormat="1" applyFont="1" applyAlignment="1">
      <alignment horizontal="left" vertical="top" wrapText="1"/>
    </xf>
    <xf numFmtId="4" fontId="14" fillId="2" borderId="0" xfId="0" applyNumberFormat="1" applyFont="1" applyFill="1" applyAlignment="1">
      <alignment horizontal="right"/>
    </xf>
    <xf numFmtId="0" fontId="14" fillId="4" borderId="0" xfId="0" applyFont="1" applyFill="1" applyAlignment="1">
      <alignment horizontal="right"/>
    </xf>
    <xf numFmtId="43" fontId="14" fillId="0" borderId="0" xfId="2" applyFont="1"/>
    <xf numFmtId="4" fontId="14" fillId="4" borderId="0" xfId="0" applyNumberFormat="1" applyFont="1" applyFill="1"/>
    <xf numFmtId="4" fontId="14" fillId="2" borderId="0" xfId="0" applyNumberFormat="1" applyFont="1" applyFill="1"/>
    <xf numFmtId="43" fontId="14" fillId="4" borderId="0" xfId="0" applyNumberFormat="1" applyFont="1" applyFill="1"/>
    <xf numFmtId="164" fontId="14" fillId="4" borderId="0" xfId="0" applyNumberFormat="1" applyFont="1" applyFill="1"/>
    <xf numFmtId="43" fontId="12" fillId="2" borderId="0" xfId="2" applyFont="1" applyFill="1" applyBorder="1"/>
    <xf numFmtId="4" fontId="14" fillId="4" borderId="0" xfId="0" applyNumberFormat="1" applyFont="1" applyFill="1" applyAlignment="1">
      <alignment horizontal="justify" wrapText="1"/>
    </xf>
    <xf numFmtId="0" fontId="12" fillId="0" borderId="0" xfId="0" applyFont="1" applyAlignment="1">
      <alignment horizontal="justify" wrapText="1"/>
    </xf>
    <xf numFmtId="4" fontId="12" fillId="4" borderId="0" xfId="0" applyNumberFormat="1" applyFont="1" applyFill="1" applyAlignment="1">
      <alignment horizontal="justify" wrapText="1"/>
    </xf>
    <xf numFmtId="0" fontId="14" fillId="2" borderId="0" xfId="0" applyFont="1" applyFill="1" applyAlignment="1">
      <alignment horizontal="left" vertical="top" wrapText="1"/>
    </xf>
    <xf numFmtId="0" fontId="12" fillId="4" borderId="0" xfId="0" applyFont="1" applyFill="1" applyAlignment="1">
      <alignment horizontal="left" vertical="top" wrapText="1"/>
    </xf>
    <xf numFmtId="0" fontId="14" fillId="2" borderId="0" xfId="0" applyFont="1" applyFill="1" applyAlignment="1">
      <alignment horizontal="justify" vertical="top" wrapText="1"/>
    </xf>
    <xf numFmtId="0" fontId="12" fillId="4" borderId="0" xfId="0" applyFont="1" applyFill="1" applyAlignment="1">
      <alignment horizontal="justify" vertical="top" wrapText="1"/>
    </xf>
    <xf numFmtId="4" fontId="12" fillId="4" borderId="0" xfId="0" applyNumberFormat="1" applyFont="1" applyFill="1" applyAlignment="1">
      <alignment horizontal="right" vertical="top" wrapText="1"/>
    </xf>
    <xf numFmtId="4" fontId="12" fillId="4" borderId="0" xfId="0" applyNumberFormat="1" applyFont="1" applyFill="1" applyAlignment="1">
      <alignment horizontal="justify" vertical="top"/>
    </xf>
    <xf numFmtId="0" fontId="14" fillId="4" borderId="0" xfId="0" applyFont="1" applyFill="1" applyAlignment="1">
      <alignment horizontal="justify" vertical="top" wrapText="1"/>
    </xf>
    <xf numFmtId="164" fontId="12" fillId="2" borderId="1" xfId="0" applyNumberFormat="1" applyFont="1" applyFill="1" applyBorder="1"/>
    <xf numFmtId="164" fontId="12" fillId="2" borderId="0" xfId="0" applyNumberFormat="1" applyFont="1" applyFill="1"/>
    <xf numFmtId="0" fontId="12" fillId="0" borderId="0" xfId="0" applyFont="1" applyAlignment="1">
      <alignment horizontal="justify"/>
    </xf>
    <xf numFmtId="0" fontId="14" fillId="4" borderId="0" xfId="0" applyFont="1" applyFill="1" applyAlignment="1">
      <alignment horizontal="left" wrapText="1" indent="2"/>
    </xf>
    <xf numFmtId="43" fontId="12" fillId="4" borderId="0" xfId="2" applyFont="1" applyFill="1" applyBorder="1" applyAlignment="1">
      <alignment horizontal="left" wrapText="1"/>
    </xf>
    <xf numFmtId="0" fontId="14" fillId="0" borderId="0" xfId="0" applyFont="1" applyAlignment="1">
      <alignment horizontal="left" wrapText="1" indent="2"/>
    </xf>
    <xf numFmtId="4" fontId="12" fillId="2" borderId="0" xfId="0" applyNumberFormat="1" applyFont="1" applyFill="1" applyAlignment="1">
      <alignment horizontal="left" wrapText="1"/>
    </xf>
    <xf numFmtId="0" fontId="12" fillId="0" borderId="0" xfId="0" applyFont="1" applyAlignment="1">
      <alignment horizontal="left"/>
    </xf>
    <xf numFmtId="0" fontId="14" fillId="2" borderId="0" xfId="0" applyFont="1" applyFill="1" applyAlignment="1">
      <alignment horizontal="right"/>
    </xf>
    <xf numFmtId="0" fontId="12" fillId="4" borderId="0" xfId="0" applyFont="1" applyFill="1" applyAlignment="1">
      <alignment horizontal="right"/>
    </xf>
    <xf numFmtId="41" fontId="6" fillId="0" borderId="0" xfId="0" applyNumberFormat="1" applyFont="1"/>
    <xf numFmtId="0" fontId="6" fillId="0" borderId="0" xfId="0" applyFont="1" applyAlignment="1">
      <alignment horizontal="justify" wrapText="1"/>
    </xf>
    <xf numFmtId="43" fontId="6" fillId="0" borderId="0" xfId="9" applyFont="1" applyFill="1"/>
    <xf numFmtId="4" fontId="6" fillId="0" borderId="0" xfId="0" applyNumberFormat="1" applyFont="1" applyAlignment="1">
      <alignment horizontal="left" vertical="top" wrapText="1"/>
    </xf>
    <xf numFmtId="43" fontId="14" fillId="0" borderId="0" xfId="2" applyFont="1" applyFill="1"/>
    <xf numFmtId="4" fontId="0" fillId="0" borderId="0" xfId="0" applyNumberFormat="1"/>
    <xf numFmtId="4" fontId="6" fillId="0" borderId="0" xfId="0" applyNumberFormat="1" applyFont="1"/>
    <xf numFmtId="0" fontId="6" fillId="5" borderId="0" xfId="0" applyFont="1" applyFill="1"/>
    <xf numFmtId="0" fontId="12" fillId="6" borderId="0" xfId="0" applyFont="1" applyFill="1" applyAlignment="1">
      <alignment horizontal="justify"/>
    </xf>
    <xf numFmtId="0" fontId="14" fillId="8" borderId="0" xfId="0" applyFont="1" applyFill="1"/>
    <xf numFmtId="43" fontId="0" fillId="0" borderId="0" xfId="0" applyNumberFormat="1"/>
    <xf numFmtId="43" fontId="0" fillId="0" borderId="0" xfId="9" applyFont="1"/>
    <xf numFmtId="0" fontId="19" fillId="4" borderId="0" xfId="0" applyFont="1" applyFill="1" applyAlignment="1">
      <alignment horizontal="justify"/>
    </xf>
    <xf numFmtId="43" fontId="19" fillId="2" borderId="0" xfId="2" applyFont="1" applyFill="1"/>
    <xf numFmtId="43" fontId="19" fillId="2" borderId="0" xfId="0" applyNumberFormat="1" applyFont="1" applyFill="1" applyAlignment="1">
      <alignment horizontal="justify" wrapText="1"/>
    </xf>
    <xf numFmtId="43" fontId="0" fillId="2" borderId="0" xfId="9" applyFont="1" applyFill="1"/>
    <xf numFmtId="43" fontId="20" fillId="2" borderId="0" xfId="9" applyFont="1" applyFill="1"/>
    <xf numFmtId="0" fontId="0" fillId="2" borderId="0" xfId="0" applyFill="1"/>
    <xf numFmtId="43" fontId="0" fillId="2" borderId="0" xfId="0" applyNumberFormat="1" applyFill="1"/>
    <xf numFmtId="43" fontId="0" fillId="0" borderId="0" xfId="0" applyNumberFormat="1" applyAlignment="1">
      <alignment horizontal="left"/>
    </xf>
    <xf numFmtId="43" fontId="21" fillId="2" borderId="0" xfId="9" applyFont="1" applyFill="1"/>
    <xf numFmtId="0" fontId="18" fillId="7" borderId="0" xfId="0" applyFont="1" applyFill="1" applyAlignment="1">
      <alignment horizontal="justify"/>
    </xf>
    <xf numFmtId="0" fontId="18" fillId="7" borderId="0" xfId="0" applyFont="1" applyFill="1"/>
    <xf numFmtId="0" fontId="18" fillId="7" borderId="0" xfId="0" applyFont="1" applyFill="1" applyAlignment="1">
      <alignment horizontal="center" wrapText="1"/>
    </xf>
    <xf numFmtId="0" fontId="18" fillId="7" borderId="0" xfId="0" applyFont="1" applyFill="1" applyAlignment="1">
      <alignment horizontal="right" wrapText="1"/>
    </xf>
    <xf numFmtId="43" fontId="22" fillId="8" borderId="0" xfId="9" applyFont="1" applyFill="1" applyBorder="1"/>
    <xf numFmtId="43" fontId="22" fillId="9" borderId="0" xfId="9" applyFont="1" applyFill="1" applyBorder="1"/>
    <xf numFmtId="164" fontId="12" fillId="9" borderId="1" xfId="3" applyFont="1" applyFill="1" applyBorder="1" applyAlignment="1">
      <alignment horizontal="right" wrapText="1"/>
    </xf>
    <xf numFmtId="0" fontId="12" fillId="8" borderId="0" xfId="0" applyFont="1" applyFill="1" applyAlignment="1">
      <alignment horizontal="center" wrapText="1"/>
    </xf>
    <xf numFmtId="164" fontId="12" fillId="8" borderId="1" xfId="3" applyFont="1" applyFill="1" applyBorder="1" applyAlignment="1">
      <alignment horizontal="right" wrapText="1"/>
    </xf>
    <xf numFmtId="164" fontId="14" fillId="8" borderId="0" xfId="0" applyNumberFormat="1" applyFont="1" applyFill="1"/>
    <xf numFmtId="43" fontId="14" fillId="8" borderId="0" xfId="2" applyFont="1" applyFill="1" applyBorder="1" applyAlignment="1">
      <alignment horizontal="left" wrapText="1"/>
    </xf>
    <xf numFmtId="0" fontId="12" fillId="8" borderId="0" xfId="0" applyFont="1" applyFill="1" applyAlignment="1">
      <alignment horizontal="justify" wrapText="1"/>
    </xf>
    <xf numFmtId="0" fontId="12" fillId="8" borderId="0" xfId="0" applyFont="1" applyFill="1" applyAlignment="1">
      <alignment horizontal="left" wrapText="1"/>
    </xf>
    <xf numFmtId="4" fontId="12" fillId="8" borderId="0" xfId="0" applyNumberFormat="1" applyFont="1" applyFill="1" applyAlignment="1">
      <alignment horizontal="right"/>
    </xf>
    <xf numFmtId="4" fontId="12" fillId="8" borderId="0" xfId="0" applyNumberFormat="1" applyFont="1" applyFill="1" applyAlignment="1">
      <alignment horizontal="left" wrapText="1"/>
    </xf>
    <xf numFmtId="0" fontId="18" fillId="7" borderId="0" xfId="0" applyFont="1" applyFill="1" applyAlignment="1">
      <alignment wrapText="1"/>
    </xf>
    <xf numFmtId="0" fontId="7" fillId="0" borderId="0" xfId="0" applyFont="1"/>
    <xf numFmtId="164" fontId="12" fillId="8" borderId="0" xfId="3" applyFont="1" applyFill="1" applyBorder="1" applyAlignment="1">
      <alignment horizontal="right" wrapText="1"/>
    </xf>
    <xf numFmtId="43" fontId="14" fillId="8" borderId="0" xfId="0" applyNumberFormat="1" applyFont="1" applyFill="1"/>
    <xf numFmtId="0" fontId="14" fillId="8" borderId="0" xfId="0" applyFont="1" applyFill="1" applyAlignment="1">
      <alignment horizontal="left" wrapText="1"/>
    </xf>
    <xf numFmtId="0" fontId="18" fillId="7" borderId="0" xfId="0" applyFont="1" applyFill="1" applyAlignment="1">
      <alignment horizontal="justify" wrapText="1"/>
    </xf>
    <xf numFmtId="0" fontId="12" fillId="9" borderId="0" xfId="0" applyFont="1" applyFill="1" applyAlignment="1">
      <alignment horizontal="left"/>
    </xf>
    <xf numFmtId="0" fontId="14" fillId="9" borderId="0" xfId="0" applyFont="1" applyFill="1" applyAlignment="1">
      <alignment horizontal="left"/>
    </xf>
    <xf numFmtId="0" fontId="14" fillId="9" borderId="0" xfId="0" applyFont="1" applyFill="1"/>
    <xf numFmtId="43" fontId="14" fillId="9" borderId="0" xfId="2" applyFont="1" applyFill="1" applyBorder="1"/>
    <xf numFmtId="164" fontId="12" fillId="9" borderId="0" xfId="3" applyFont="1" applyFill="1" applyBorder="1" applyAlignment="1">
      <alignment horizontal="right" wrapText="1"/>
    </xf>
    <xf numFmtId="0" fontId="12" fillId="9" borderId="0" xfId="0" applyFont="1" applyFill="1" applyAlignment="1">
      <alignment horizontal="justify"/>
    </xf>
    <xf numFmtId="43" fontId="11" fillId="9" borderId="0" xfId="0" applyNumberFormat="1" applyFont="1" applyFill="1"/>
    <xf numFmtId="0" fontId="14" fillId="9" borderId="0" xfId="0" applyFont="1" applyFill="1" applyAlignment="1">
      <alignment horizontal="justify" wrapText="1"/>
    </xf>
    <xf numFmtId="0" fontId="12" fillId="8" borderId="0" xfId="0" applyFont="1" applyFill="1" applyAlignment="1">
      <alignment horizontal="left"/>
    </xf>
    <xf numFmtId="164" fontId="12" fillId="8" borderId="1" xfId="3" applyFont="1" applyFill="1" applyBorder="1" applyAlignment="1">
      <alignment wrapText="1"/>
    </xf>
    <xf numFmtId="43" fontId="14" fillId="8" borderId="0" xfId="2" applyFont="1" applyFill="1" applyBorder="1"/>
    <xf numFmtId="4" fontId="22" fillId="2" borderId="0" xfId="0" applyNumberFormat="1" applyFont="1" applyFill="1" applyAlignment="1">
      <alignment horizontal="left" vertical="top" wrapText="1"/>
    </xf>
    <xf numFmtId="4" fontId="14" fillId="8" borderId="0" xfId="0" applyNumberFormat="1" applyFont="1" applyFill="1" applyAlignment="1">
      <alignment horizontal="right"/>
    </xf>
    <xf numFmtId="0" fontId="14" fillId="8" borderId="0" xfId="0" applyFont="1" applyFill="1" applyAlignment="1">
      <alignment horizontal="right"/>
    </xf>
    <xf numFmtId="4" fontId="14" fillId="8" borderId="0" xfId="0" applyNumberFormat="1" applyFont="1" applyFill="1"/>
    <xf numFmtId="0" fontId="14" fillId="8" borderId="0" xfId="0" applyFont="1" applyFill="1" applyAlignment="1">
      <alignment horizontal="left"/>
    </xf>
    <xf numFmtId="43" fontId="14" fillId="8" borderId="0" xfId="9" applyFont="1" applyFill="1" applyBorder="1" applyAlignment="1">
      <alignment horizontal="justify" wrapText="1"/>
    </xf>
    <xf numFmtId="4" fontId="12" fillId="8" borderId="0" xfId="0" applyNumberFormat="1" applyFont="1" applyFill="1" applyAlignment="1">
      <alignment horizontal="justify" wrapText="1"/>
    </xf>
    <xf numFmtId="43" fontId="14" fillId="2" borderId="0" xfId="9" applyFont="1" applyFill="1"/>
    <xf numFmtId="43" fontId="14" fillId="9" borderId="0" xfId="0" applyNumberFormat="1" applyFont="1" applyFill="1"/>
    <xf numFmtId="4" fontId="24" fillId="8" borderId="0" xfId="0" applyNumberFormat="1" applyFont="1" applyFill="1"/>
    <xf numFmtId="164" fontId="23" fillId="9" borderId="1" xfId="3" applyFont="1" applyFill="1" applyBorder="1" applyAlignment="1">
      <alignment horizontal="right" wrapText="1"/>
    </xf>
    <xf numFmtId="4" fontId="23" fillId="2" borderId="0" xfId="0" applyNumberFormat="1" applyFont="1" applyFill="1" applyAlignment="1">
      <alignment horizontal="left" vertical="top" wrapText="1"/>
    </xf>
    <xf numFmtId="0" fontId="25" fillId="2" borderId="0" xfId="0" applyFont="1" applyFill="1"/>
    <xf numFmtId="0" fontId="25" fillId="2" borderId="0" xfId="0" applyFont="1" applyFill="1" applyAlignment="1">
      <alignment horizontal="left"/>
    </xf>
    <xf numFmtId="0" fontId="25" fillId="2" borderId="0" xfId="0" applyFont="1" applyFill="1" applyAlignment="1">
      <alignment horizontal="left" vertical="top"/>
    </xf>
    <xf numFmtId="0" fontId="25" fillId="2" borderId="0" xfId="0" applyFont="1" applyFill="1" applyAlignment="1">
      <alignment vertical="top"/>
    </xf>
    <xf numFmtId="0" fontId="5" fillId="0" borderId="0" xfId="0" applyFont="1"/>
    <xf numFmtId="0" fontId="12" fillId="2" borderId="0" xfId="0" applyFont="1" applyFill="1" applyAlignment="1">
      <alignment horizontal="justify"/>
    </xf>
    <xf numFmtId="0" fontId="12" fillId="2" borderId="0" xfId="0" applyFont="1" applyFill="1" applyAlignment="1">
      <alignment horizontal="left"/>
    </xf>
    <xf numFmtId="43" fontId="6" fillId="2" borderId="0" xfId="0" applyNumberFormat="1" applyFont="1" applyFill="1"/>
    <xf numFmtId="0" fontId="22" fillId="9" borderId="0" xfId="0" applyFont="1" applyFill="1" applyAlignment="1">
      <alignment horizontal="left"/>
    </xf>
    <xf numFmtId="43" fontId="28" fillId="2" borderId="0" xfId="9" applyFont="1" applyFill="1"/>
    <xf numFmtId="0" fontId="30" fillId="0" borderId="0" xfId="0" applyFont="1"/>
    <xf numFmtId="4" fontId="31" fillId="0" borderId="0" xfId="0" applyNumberFormat="1" applyFont="1" applyAlignment="1">
      <alignment horizontal="left"/>
    </xf>
    <xf numFmtId="164" fontId="12" fillId="9" borderId="1" xfId="3" applyFont="1" applyFill="1" applyBorder="1" applyAlignment="1">
      <alignment wrapText="1"/>
    </xf>
    <xf numFmtId="43" fontId="6" fillId="0" borderId="0" xfId="9" applyFont="1" applyFill="1" applyBorder="1" applyAlignment="1"/>
    <xf numFmtId="43" fontId="19" fillId="2" borderId="0" xfId="9" applyFont="1" applyFill="1"/>
    <xf numFmtId="43" fontId="25" fillId="2" borderId="0" xfId="0" applyNumberFormat="1" applyFont="1" applyFill="1"/>
    <xf numFmtId="0" fontId="6" fillId="8" borderId="0" xfId="0" applyFont="1" applyFill="1" applyAlignment="1">
      <alignment horizontal="justify" wrapText="1"/>
    </xf>
    <xf numFmtId="43" fontId="27" fillId="0" borderId="0" xfId="9" applyFont="1" applyAlignment="1">
      <alignment horizontal="center"/>
    </xf>
    <xf numFmtId="0" fontId="32" fillId="0" borderId="0" xfId="0" applyFont="1"/>
    <xf numFmtId="0" fontId="14" fillId="4" borderId="0" xfId="0" applyFont="1" applyFill="1" applyAlignment="1">
      <alignment wrapText="1"/>
    </xf>
    <xf numFmtId="43" fontId="33" fillId="2" borderId="0" xfId="2" applyFont="1" applyFill="1" applyAlignment="1">
      <alignment horizontal="left"/>
    </xf>
    <xf numFmtId="43" fontId="8" fillId="2" borderId="0" xfId="0" applyNumberFormat="1" applyFont="1" applyFill="1" applyAlignment="1">
      <alignment horizontal="left"/>
    </xf>
    <xf numFmtId="43" fontId="14" fillId="2" borderId="0" xfId="2" applyFont="1" applyFill="1" applyBorder="1" applyAlignment="1">
      <alignment horizontal="left"/>
    </xf>
    <xf numFmtId="0" fontId="29" fillId="2" borderId="0" xfId="0" applyFont="1" applyFill="1"/>
    <xf numFmtId="4" fontId="20" fillId="2" borderId="0" xfId="0" applyNumberFormat="1" applyFont="1" applyFill="1" applyAlignment="1">
      <alignment horizontal="right" vertical="center" wrapText="1"/>
    </xf>
    <xf numFmtId="0" fontId="23" fillId="2" borderId="0" xfId="0" applyFont="1" applyFill="1" applyAlignment="1">
      <alignment horizontal="justify" wrapText="1"/>
    </xf>
    <xf numFmtId="43" fontId="7" fillId="0" borderId="0" xfId="9" applyFont="1" applyFill="1" applyBorder="1" applyAlignment="1"/>
    <xf numFmtId="43" fontId="7" fillId="0" borderId="0" xfId="9" applyFont="1" applyFill="1"/>
    <xf numFmtId="0" fontId="14" fillId="8" borderId="0" xfId="0" applyFont="1" applyFill="1" applyAlignment="1">
      <alignment horizontal="justify"/>
    </xf>
    <xf numFmtId="0" fontId="14" fillId="4" borderId="0" xfId="0" applyFont="1" applyFill="1" applyAlignment="1">
      <alignment horizontal="left" wrapText="1"/>
    </xf>
    <xf numFmtId="0" fontId="14" fillId="9" borderId="0" xfId="0" applyFont="1" applyFill="1" applyAlignment="1">
      <alignment horizontal="justify"/>
    </xf>
    <xf numFmtId="0" fontId="14" fillId="8" borderId="0" xfId="0" applyFont="1" applyFill="1" applyAlignment="1">
      <alignment horizontal="justify" wrapText="1"/>
    </xf>
    <xf numFmtId="0" fontId="12" fillId="8" borderId="0" xfId="0" applyFont="1" applyFill="1" applyAlignment="1">
      <alignment horizontal="justify"/>
    </xf>
    <xf numFmtId="0" fontId="12" fillId="9" borderId="0" xfId="0" applyFont="1" applyFill="1" applyAlignment="1">
      <alignment horizontal="left" wrapText="1"/>
    </xf>
    <xf numFmtId="0" fontId="12" fillId="9" borderId="0" xfId="0" applyFont="1" applyFill="1" applyAlignment="1">
      <alignment horizontal="center"/>
    </xf>
    <xf numFmtId="0" fontId="12" fillId="9" borderId="0" xfId="0" applyFont="1" applyFill="1" applyAlignment="1">
      <alignment horizontal="center" wrapText="1"/>
    </xf>
    <xf numFmtId="43" fontId="10" fillId="2" borderId="0" xfId="9" applyFont="1" applyFill="1"/>
    <xf numFmtId="43" fontId="14" fillId="8" borderId="0" xfId="9" applyFont="1" applyFill="1" applyBorder="1"/>
    <xf numFmtId="0" fontId="12" fillId="9" borderId="0" xfId="0" applyFont="1" applyFill="1" applyAlignment="1">
      <alignment horizontal="justify" wrapText="1"/>
    </xf>
    <xf numFmtId="0" fontId="28" fillId="2" borderId="0" xfId="0" applyFont="1" applyFill="1"/>
    <xf numFmtId="43" fontId="14" fillId="2" borderId="0" xfId="9" applyFont="1" applyFill="1" applyBorder="1" applyAlignment="1"/>
    <xf numFmtId="0" fontId="13" fillId="2" borderId="0" xfId="0" applyFont="1" applyFill="1"/>
    <xf numFmtId="4" fontId="8" fillId="0" borderId="0" xfId="0" applyNumberFormat="1" applyFont="1"/>
    <xf numFmtId="0" fontId="16" fillId="0" borderId="0" xfId="0" applyFont="1"/>
    <xf numFmtId="0" fontId="16" fillId="0" borderId="0" xfId="0" applyFont="1" applyAlignment="1">
      <alignment horizontal="right"/>
    </xf>
    <xf numFmtId="43" fontId="19" fillId="4" borderId="0" xfId="0" applyNumberFormat="1" applyFont="1" applyFill="1" applyAlignment="1">
      <alignment horizontal="justify"/>
    </xf>
    <xf numFmtId="43" fontId="16" fillId="0" borderId="0" xfId="0" applyNumberFormat="1" applyFont="1"/>
    <xf numFmtId="43" fontId="6" fillId="2" borderId="0" xfId="9" applyFont="1" applyFill="1" applyBorder="1" applyAlignment="1"/>
    <xf numFmtId="0" fontId="38" fillId="2" borderId="0" xfId="0" applyFont="1" applyFill="1" applyAlignment="1">
      <alignment horizontal="justify" wrapText="1"/>
    </xf>
    <xf numFmtId="0" fontId="22" fillId="2" borderId="0" xfId="0" applyFont="1" applyFill="1" applyAlignment="1">
      <alignment horizontal="justify"/>
    </xf>
    <xf numFmtId="0" fontId="14" fillId="9" borderId="0" xfId="0" applyFont="1" applyFill="1" applyAlignment="1">
      <alignment wrapText="1"/>
    </xf>
    <xf numFmtId="164" fontId="23" fillId="9" borderId="0" xfId="3" applyFont="1" applyFill="1" applyBorder="1" applyAlignment="1">
      <alignment horizontal="right" wrapText="1"/>
    </xf>
    <xf numFmtId="0" fontId="7" fillId="2" borderId="0" xfId="0" applyFont="1" applyFill="1"/>
    <xf numFmtId="43" fontId="6" fillId="2" borderId="0" xfId="9" applyFont="1" applyFill="1" applyAlignment="1">
      <alignment horizontal="left" wrapText="1"/>
    </xf>
    <xf numFmtId="0" fontId="40" fillId="0" borderId="0" xfId="0" applyFont="1" applyAlignment="1">
      <alignment horizontal="right" vertical="center"/>
    </xf>
    <xf numFmtId="0" fontId="41" fillId="0" borderId="0" xfId="0" applyFont="1" applyAlignment="1">
      <alignment horizontal="right" vertical="center"/>
    </xf>
    <xf numFmtId="0" fontId="42" fillId="0" borderId="0" xfId="0" applyFont="1" applyAlignment="1">
      <alignment horizontal="right" vertical="center"/>
    </xf>
    <xf numFmtId="43" fontId="12" fillId="2" borderId="0" xfId="9" applyFont="1" applyFill="1"/>
    <xf numFmtId="43" fontId="11" fillId="9" borderId="0" xfId="2" applyFont="1" applyFill="1" applyBorder="1"/>
    <xf numFmtId="164" fontId="10" fillId="9" borderId="1" xfId="3" applyFont="1" applyFill="1" applyBorder="1" applyAlignment="1">
      <alignment horizontal="right" wrapText="1"/>
    </xf>
    <xf numFmtId="43" fontId="0" fillId="2" borderId="0" xfId="9" applyFont="1" applyFill="1" applyBorder="1"/>
    <xf numFmtId="0" fontId="33" fillId="4" borderId="0" xfId="0" applyFont="1" applyFill="1"/>
    <xf numFmtId="43" fontId="33" fillId="2" borderId="0" xfId="2" applyFont="1" applyFill="1"/>
    <xf numFmtId="164" fontId="12" fillId="4" borderId="1" xfId="3" applyFont="1" applyFill="1" applyBorder="1" applyAlignment="1">
      <alignment horizontal="left"/>
    </xf>
    <xf numFmtId="0" fontId="33" fillId="2" borderId="0" xfId="0" applyFont="1" applyFill="1" applyAlignment="1">
      <alignment horizontal="left"/>
    </xf>
    <xf numFmtId="0" fontId="7" fillId="2" borderId="0" xfId="0" applyFont="1" applyFill="1" applyAlignment="1">
      <alignment horizontal="justify"/>
    </xf>
    <xf numFmtId="164" fontId="43" fillId="9" borderId="1" xfId="3" applyFont="1" applyFill="1" applyBorder="1" applyAlignment="1">
      <alignment horizontal="right" wrapText="1"/>
    </xf>
    <xf numFmtId="43" fontId="14" fillId="2" borderId="0" xfId="2" applyFont="1" applyFill="1" applyBorder="1"/>
    <xf numFmtId="43" fontId="14" fillId="2" borderId="0" xfId="2" applyFont="1" applyFill="1" applyAlignment="1">
      <alignment horizontal="right"/>
    </xf>
    <xf numFmtId="43" fontId="33" fillId="2" borderId="0" xfId="0" applyNumberFormat="1" applyFont="1" applyFill="1" applyAlignment="1">
      <alignment horizontal="left"/>
    </xf>
    <xf numFmtId="164" fontId="44" fillId="9" borderId="1" xfId="3" applyFont="1" applyFill="1" applyBorder="1" applyAlignment="1">
      <alignment horizontal="right" wrapText="1"/>
    </xf>
    <xf numFmtId="49" fontId="14" fillId="2" borderId="0" xfId="0" applyNumberFormat="1" applyFont="1" applyFill="1" applyAlignment="1">
      <alignment vertical="center" wrapText="1"/>
    </xf>
    <xf numFmtId="4" fontId="14" fillId="2" borderId="0" xfId="0" applyNumberFormat="1" applyFont="1" applyFill="1" applyAlignment="1">
      <alignment vertical="center" wrapText="1"/>
    </xf>
    <xf numFmtId="43" fontId="45" fillId="2" borderId="0" xfId="9" applyFont="1" applyFill="1"/>
    <xf numFmtId="43" fontId="26" fillId="2" borderId="0" xfId="0" applyNumberFormat="1" applyFont="1" applyFill="1"/>
    <xf numFmtId="43" fontId="26" fillId="2" borderId="0" xfId="9" applyFont="1" applyFill="1"/>
    <xf numFmtId="0" fontId="34" fillId="2" borderId="0" xfId="0" applyFont="1" applyFill="1"/>
    <xf numFmtId="0" fontId="39" fillId="2" borderId="0" xfId="0" applyFont="1" applyFill="1"/>
    <xf numFmtId="0" fontId="26" fillId="2" borderId="0" xfId="0" applyFont="1" applyFill="1"/>
    <xf numFmtId="164" fontId="10" fillId="9" borderId="0" xfId="3" applyFont="1" applyFill="1" applyBorder="1" applyAlignment="1">
      <alignment horizontal="right" wrapText="1"/>
    </xf>
    <xf numFmtId="43" fontId="46" fillId="2" borderId="0" xfId="9" applyFont="1" applyFill="1"/>
    <xf numFmtId="0" fontId="14" fillId="9" borderId="0" xfId="0" applyFont="1" applyFill="1" applyAlignment="1">
      <alignment horizontal="left" vertical="top" wrapText="1"/>
    </xf>
    <xf numFmtId="0" fontId="14" fillId="9" borderId="0" xfId="0" applyFont="1" applyFill="1" applyAlignment="1">
      <alignment horizontal="justify"/>
    </xf>
    <xf numFmtId="0" fontId="14" fillId="2" borderId="0" xfId="0" applyFont="1" applyFill="1" applyAlignment="1">
      <alignment horizontal="left" vertical="top" wrapText="1"/>
    </xf>
    <xf numFmtId="0" fontId="14" fillId="8" borderId="0" xfId="0" applyFont="1" applyFill="1" applyAlignment="1">
      <alignment horizontal="justify"/>
    </xf>
    <xf numFmtId="0" fontId="14" fillId="8" borderId="0" xfId="0" applyFont="1" applyFill="1" applyAlignment="1">
      <alignment horizontal="justify" wrapText="1"/>
    </xf>
    <xf numFmtId="0" fontId="14" fillId="9" borderId="0" xfId="0" applyFont="1" applyFill="1" applyAlignment="1">
      <alignment horizontal="left" wrapText="1"/>
    </xf>
    <xf numFmtId="0" fontId="12" fillId="2" borderId="0" xfId="0" applyFont="1" applyFill="1" applyAlignment="1">
      <alignment horizontal="left"/>
    </xf>
    <xf numFmtId="0" fontId="12" fillId="8" borderId="0" xfId="0" applyFont="1" applyFill="1" applyAlignment="1">
      <alignment horizontal="left"/>
    </xf>
    <xf numFmtId="0" fontId="14" fillId="4" borderId="0" xfId="0" applyFont="1" applyFill="1" applyAlignment="1">
      <alignment horizontal="justify" wrapText="1"/>
    </xf>
    <xf numFmtId="0" fontId="14" fillId="2" borderId="0" xfId="0" applyFont="1" applyFill="1" applyAlignment="1">
      <alignment horizontal="justify" wrapText="1"/>
    </xf>
    <xf numFmtId="0" fontId="12" fillId="9" borderId="0" xfId="0" applyFont="1" applyFill="1" applyAlignment="1">
      <alignment horizontal="left" wrapText="1"/>
    </xf>
    <xf numFmtId="0" fontId="14" fillId="4" borderId="0" xfId="0" applyFont="1" applyFill="1" applyAlignment="1">
      <alignment horizontal="left" wrapText="1"/>
    </xf>
    <xf numFmtId="0" fontId="14" fillId="0" borderId="0" xfId="0" applyFont="1" applyAlignment="1">
      <alignment horizontal="justify" wrapText="1"/>
    </xf>
    <xf numFmtId="0" fontId="6" fillId="2" borderId="0" xfId="0" applyFont="1" applyFill="1" applyAlignment="1">
      <alignment horizontal="left" wrapText="1"/>
    </xf>
    <xf numFmtId="0" fontId="12" fillId="7" borderId="0" xfId="0" applyFont="1" applyFill="1" applyAlignment="1">
      <alignment horizontal="center"/>
    </xf>
    <xf numFmtId="0" fontId="18" fillId="7" borderId="0" xfId="0" applyFont="1" applyFill="1" applyAlignment="1">
      <alignment horizontal="center"/>
    </xf>
    <xf numFmtId="0" fontId="17" fillId="3" borderId="0" xfId="0" applyFont="1" applyFill="1" applyAlignment="1">
      <alignment horizontal="center" wrapText="1"/>
    </xf>
    <xf numFmtId="0" fontId="12" fillId="4" borderId="0" xfId="0" applyFont="1" applyFill="1" applyAlignment="1">
      <alignment horizontal="center" vertical="top"/>
    </xf>
    <xf numFmtId="0" fontId="12" fillId="4" borderId="0" xfId="0" applyFont="1" applyFill="1" applyAlignment="1">
      <alignment horizontal="center"/>
    </xf>
    <xf numFmtId="0" fontId="14" fillId="2" borderId="0" xfId="0" applyFont="1" applyFill="1" applyAlignment="1">
      <alignment horizontal="justify" vertical="center" wrapText="1"/>
    </xf>
    <xf numFmtId="0" fontId="9" fillId="3" borderId="0" xfId="0" applyFont="1" applyFill="1" applyAlignment="1">
      <alignment horizontal="center"/>
    </xf>
    <xf numFmtId="0" fontId="12" fillId="2" borderId="0" xfId="0" applyFont="1" applyFill="1" applyAlignment="1">
      <alignment horizontal="justify"/>
    </xf>
    <xf numFmtId="0" fontId="14" fillId="2" borderId="0" xfId="0" applyFont="1" applyFill="1" applyAlignment="1">
      <alignment horizontal="justify"/>
    </xf>
    <xf numFmtId="0" fontId="12" fillId="3" borderId="0" xfId="0" applyFont="1" applyFill="1" applyAlignment="1">
      <alignment horizontal="center"/>
    </xf>
  </cellXfs>
  <cellStyles count="13">
    <cellStyle name="Comma_Hoja de trabajo flujo 2007" xfId="7" xr:uid="{00000000-0005-0000-0000-000000000000}"/>
    <cellStyle name="Millares" xfId="9" builtinId="3"/>
    <cellStyle name="Millares 2" xfId="2" xr:uid="{00000000-0005-0000-0000-000002000000}"/>
    <cellStyle name="Millares 3" xfId="6" xr:uid="{00000000-0005-0000-0000-000003000000}"/>
    <cellStyle name="Millares 3 2" xfId="5" xr:uid="{00000000-0005-0000-0000-000004000000}"/>
    <cellStyle name="Millares 4" xfId="12" xr:uid="{00000000-0005-0000-0000-000005000000}"/>
    <cellStyle name="Millares 5" xfId="11" xr:uid="{00000000-0005-0000-0000-000006000000}"/>
    <cellStyle name="Moneda 2" xfId="3" xr:uid="{00000000-0005-0000-0000-000007000000}"/>
    <cellStyle name="Normal" xfId="0" builtinId="0"/>
    <cellStyle name="Normal 2" xfId="8" xr:uid="{00000000-0005-0000-0000-000009000000}"/>
    <cellStyle name="Normal 2 2" xfId="1" xr:uid="{00000000-0005-0000-0000-00000A000000}"/>
    <cellStyle name="Normal 2 2 2" xfId="4" xr:uid="{00000000-0005-0000-0000-00000B000000}"/>
    <cellStyle name="Normal 3" xfId="10" xr:uid="{00000000-0005-0000-0000-00000C000000}"/>
  </cellStyles>
  <dxfs count="0"/>
  <tableStyles count="0" defaultTableStyle="TableStyleMedium2" defaultPivotStyle="PivotStyleLight16"/>
  <colors>
    <mruColors>
      <color rgb="FF0033CC"/>
      <color rgb="FF66FF99"/>
      <color rgb="FFFF0000"/>
      <color rgb="FFFF3300"/>
      <color rgb="FF0000FF"/>
      <color rgb="FFF8F8F8"/>
      <color rgb="FFFF33CC"/>
      <color rgb="FF66FF66"/>
      <color rgb="FF0066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80530</xdr:colOff>
      <xdr:row>73</xdr:row>
      <xdr:rowOff>0</xdr:rowOff>
    </xdr:from>
    <xdr:to>
      <xdr:col>6</xdr:col>
      <xdr:colOff>366280</xdr:colOff>
      <xdr:row>74</xdr:row>
      <xdr:rowOff>65160</xdr:rowOff>
    </xdr:to>
    <xdr:sp macro="" textlink="">
      <xdr:nvSpPr>
        <xdr:cNvPr id="5122" name="Control 2" hidden="1">
          <a:extLst>
            <a:ext uri="{63B3BB69-23CF-44E3-9099-C40C66FF867C}">
              <a14:compatExt xmlns:a14="http://schemas.microsoft.com/office/drawing/2010/main"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0</xdr:col>
      <xdr:colOff>0</xdr:colOff>
      <xdr:row>115</xdr:row>
      <xdr:rowOff>295274</xdr:rowOff>
    </xdr:from>
    <xdr:to>
      <xdr:col>3</xdr:col>
      <xdr:colOff>1771649</xdr:colOff>
      <xdr:row>134</xdr:row>
      <xdr:rowOff>142875</xdr:rowOff>
    </xdr:to>
    <xdr:pic>
      <xdr:nvPicPr>
        <xdr:cNvPr id="7" name="Imagen 6">
          <a:extLst>
            <a:ext uri="{FF2B5EF4-FFF2-40B4-BE49-F238E27FC236}">
              <a16:creationId xmlns:a16="http://schemas.microsoft.com/office/drawing/2014/main" id="{75D626CD-0288-D340-FD41-B158DEA08C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7823774"/>
          <a:ext cx="8943974" cy="3848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A1:K386"/>
  <sheetViews>
    <sheetView tabSelected="1" topLeftCell="A286" zoomScaleNormal="100" zoomScaleSheetLayoutView="80" workbookViewId="0">
      <selection activeCell="F297" sqref="F297"/>
    </sheetView>
  </sheetViews>
  <sheetFormatPr baseColWidth="10" defaultRowHeight="15"/>
  <cols>
    <col min="1" max="1" width="67.7109375" customWidth="1"/>
    <col min="2" max="2" width="27.5703125" customWidth="1"/>
    <col min="3" max="3" width="12.28515625" customWidth="1"/>
    <col min="4" max="4" width="27.42578125" customWidth="1"/>
    <col min="5" max="5" width="4" customWidth="1"/>
    <col min="6" max="6" width="18.42578125" customWidth="1"/>
    <col min="7" max="7" width="19" customWidth="1"/>
    <col min="8" max="8" width="18" customWidth="1"/>
    <col min="9" max="9" width="17.42578125" customWidth="1"/>
  </cols>
  <sheetData>
    <row r="1" spans="1:9">
      <c r="A1" s="247" t="s">
        <v>1</v>
      </c>
      <c r="B1" s="247"/>
      <c r="C1" s="247"/>
      <c r="D1" s="247"/>
    </row>
    <row r="2" spans="1:9">
      <c r="A2" s="248" t="s">
        <v>166</v>
      </c>
      <c r="B2" s="248"/>
      <c r="C2" s="248"/>
      <c r="D2" s="248"/>
    </row>
    <row r="3" spans="1:9">
      <c r="A3" s="249" t="s">
        <v>167</v>
      </c>
      <c r="B3" s="249"/>
      <c r="C3" s="249"/>
      <c r="D3" s="249"/>
    </row>
    <row r="4" spans="1:9" ht="90.75" customHeight="1">
      <c r="A4" s="239" t="s">
        <v>290</v>
      </c>
      <c r="B4" s="239"/>
      <c r="C4" s="239"/>
      <c r="D4" s="239"/>
      <c r="E4" s="169"/>
      <c r="F4" s="169"/>
      <c r="G4" s="169"/>
      <c r="H4" s="169"/>
      <c r="I4" s="169"/>
    </row>
    <row r="5" spans="1:9">
      <c r="A5" s="11"/>
      <c r="B5" s="4"/>
      <c r="C5" s="4"/>
      <c r="D5" s="4"/>
    </row>
    <row r="6" spans="1:9">
      <c r="A6" s="10" t="s">
        <v>168</v>
      </c>
      <c r="B6" s="4"/>
      <c r="C6" s="4"/>
      <c r="D6" s="4"/>
    </row>
    <row r="7" spans="1:9" ht="54" customHeight="1">
      <c r="A7" s="239" t="s">
        <v>169</v>
      </c>
      <c r="B7" s="239"/>
      <c r="C7" s="239"/>
      <c r="D7" s="239"/>
    </row>
    <row r="8" spans="1:9" ht="49.5" customHeight="1">
      <c r="A8" s="242" t="s">
        <v>291</v>
      </c>
      <c r="B8" s="242"/>
      <c r="C8" s="242"/>
      <c r="D8" s="242"/>
    </row>
    <row r="9" spans="1:9" ht="33" customHeight="1">
      <c r="A9" s="239" t="s">
        <v>170</v>
      </c>
      <c r="B9" s="239"/>
      <c r="C9" s="239"/>
      <c r="D9" s="239"/>
    </row>
    <row r="10" spans="1:9">
      <c r="A10" s="12"/>
      <c r="B10" s="6"/>
      <c r="C10" s="6"/>
      <c r="D10" s="6"/>
    </row>
    <row r="11" spans="1:9">
      <c r="A11" s="10" t="s">
        <v>171</v>
      </c>
      <c r="B11" s="6"/>
      <c r="C11" s="6"/>
      <c r="D11" s="6"/>
    </row>
    <row r="12" spans="1:9" ht="43.5" customHeight="1">
      <c r="A12" s="242" t="s">
        <v>172</v>
      </c>
      <c r="B12" s="242"/>
      <c r="C12" s="242"/>
      <c r="D12" s="242"/>
    </row>
    <row r="13" spans="1:9">
      <c r="A13" s="17"/>
      <c r="B13" s="4"/>
      <c r="C13" s="4"/>
      <c r="D13" s="4"/>
    </row>
    <row r="14" spans="1:9">
      <c r="A14" s="155" t="s">
        <v>173</v>
      </c>
      <c r="B14" s="4"/>
      <c r="C14" s="4"/>
      <c r="D14" s="4"/>
    </row>
    <row r="15" spans="1:9" ht="57" customHeight="1">
      <c r="A15" s="239" t="s">
        <v>292</v>
      </c>
      <c r="B15" s="239"/>
      <c r="C15" s="239"/>
      <c r="D15" s="239"/>
    </row>
    <row r="16" spans="1:9">
      <c r="A16" s="12"/>
      <c r="B16" s="4"/>
      <c r="C16" s="4"/>
      <c r="D16" s="4"/>
    </row>
    <row r="17" spans="1:4">
      <c r="A17" s="10" t="s">
        <v>174</v>
      </c>
      <c r="B17" s="4"/>
      <c r="C17" s="4"/>
      <c r="D17" s="4"/>
    </row>
    <row r="18" spans="1:4" ht="92.25" customHeight="1">
      <c r="A18" s="239" t="s">
        <v>175</v>
      </c>
      <c r="B18" s="239"/>
      <c r="C18" s="239"/>
      <c r="D18" s="239"/>
    </row>
    <row r="19" spans="1:4">
      <c r="A19" s="10" t="s">
        <v>176</v>
      </c>
      <c r="B19" s="6"/>
      <c r="C19" s="6"/>
      <c r="D19" s="6"/>
    </row>
    <row r="20" spans="1:4" ht="48" customHeight="1">
      <c r="A20" s="242" t="s">
        <v>177</v>
      </c>
      <c r="B20" s="242"/>
      <c r="C20" s="242"/>
      <c r="D20" s="242"/>
    </row>
    <row r="21" spans="1:4">
      <c r="A21" s="10" t="s">
        <v>178</v>
      </c>
      <c r="B21" s="6"/>
      <c r="C21" s="6"/>
      <c r="D21" s="6"/>
    </row>
    <row r="22" spans="1:4" ht="39" customHeight="1">
      <c r="A22" s="239" t="s">
        <v>179</v>
      </c>
      <c r="B22" s="239"/>
      <c r="C22" s="239"/>
      <c r="D22" s="239"/>
    </row>
    <row r="23" spans="1:4">
      <c r="A23" s="12"/>
      <c r="B23" s="4"/>
      <c r="C23" s="4"/>
      <c r="D23" s="4"/>
    </row>
    <row r="24" spans="1:4">
      <c r="A24" s="10" t="s">
        <v>180</v>
      </c>
      <c r="B24" s="4"/>
      <c r="C24" s="4"/>
      <c r="D24" s="4"/>
    </row>
    <row r="25" spans="1:4" ht="68.25" customHeight="1">
      <c r="A25" s="239" t="s">
        <v>181</v>
      </c>
      <c r="B25" s="239"/>
      <c r="C25" s="239"/>
      <c r="D25" s="239"/>
    </row>
    <row r="26" spans="1:4" ht="50.25" customHeight="1">
      <c r="A26" s="239" t="s">
        <v>182</v>
      </c>
      <c r="B26" s="239"/>
      <c r="C26" s="239"/>
      <c r="D26" s="239"/>
    </row>
    <row r="27" spans="1:4">
      <c r="A27" s="242" t="s">
        <v>183</v>
      </c>
      <c r="B27" s="242"/>
      <c r="C27" s="242"/>
      <c r="D27" s="242"/>
    </row>
    <row r="28" spans="1:4" ht="35.25" customHeight="1">
      <c r="A28" s="239" t="s">
        <v>293</v>
      </c>
      <c r="B28" s="239"/>
      <c r="C28" s="239"/>
      <c r="D28" s="239"/>
    </row>
    <row r="29" spans="1:4">
      <c r="A29" s="10" t="s">
        <v>184</v>
      </c>
      <c r="B29" s="6"/>
      <c r="C29" s="6"/>
      <c r="D29" s="6"/>
    </row>
    <row r="30" spans="1:4" ht="51.75" customHeight="1">
      <c r="A30" s="239" t="s">
        <v>185</v>
      </c>
      <c r="B30" s="239"/>
      <c r="C30" s="239"/>
      <c r="D30" s="239"/>
    </row>
    <row r="31" spans="1:4">
      <c r="A31" s="12"/>
      <c r="B31" s="6"/>
      <c r="C31" s="6"/>
      <c r="D31" s="6"/>
    </row>
    <row r="32" spans="1:4">
      <c r="A32" s="10" t="s">
        <v>186</v>
      </c>
      <c r="B32" s="6"/>
      <c r="C32" s="6"/>
      <c r="D32" s="6"/>
    </row>
    <row r="33" spans="1:4" ht="54.75" customHeight="1">
      <c r="A33" s="242" t="s">
        <v>294</v>
      </c>
      <c r="B33" s="242"/>
      <c r="C33" s="242"/>
      <c r="D33" s="242"/>
    </row>
    <row r="34" spans="1:4">
      <c r="A34" s="10" t="s">
        <v>187</v>
      </c>
      <c r="B34" s="6"/>
      <c r="C34" s="6"/>
      <c r="D34" s="6"/>
    </row>
    <row r="35" spans="1:4" ht="36" customHeight="1">
      <c r="A35" s="242" t="s">
        <v>295</v>
      </c>
      <c r="B35" s="242"/>
      <c r="C35" s="242"/>
      <c r="D35" s="242"/>
    </row>
    <row r="36" spans="1:4">
      <c r="A36" s="242" t="s">
        <v>188</v>
      </c>
      <c r="B36" s="242"/>
      <c r="C36" s="242"/>
      <c r="D36" s="242"/>
    </row>
    <row r="37" spans="1:4" ht="46.5" customHeight="1">
      <c r="A37" s="242" t="s">
        <v>296</v>
      </c>
      <c r="B37" s="242"/>
      <c r="C37" s="242"/>
      <c r="D37" s="242"/>
    </row>
    <row r="38" spans="1:4">
      <c r="A38" s="10" t="s">
        <v>189</v>
      </c>
      <c r="B38" s="6"/>
      <c r="C38" s="6"/>
      <c r="D38" s="6"/>
    </row>
    <row r="39" spans="1:4" ht="50.25" customHeight="1">
      <c r="A39" s="242" t="s">
        <v>297</v>
      </c>
      <c r="B39" s="242"/>
      <c r="C39" s="242"/>
      <c r="D39" s="242"/>
    </row>
    <row r="40" spans="1:4">
      <c r="A40" s="10" t="s">
        <v>190</v>
      </c>
      <c r="B40" s="6"/>
      <c r="C40" s="6"/>
      <c r="D40" s="6"/>
    </row>
    <row r="41" spans="1:4" ht="35.25" customHeight="1">
      <c r="A41" s="239" t="s">
        <v>320</v>
      </c>
      <c r="B41" s="239"/>
      <c r="C41" s="239"/>
      <c r="D41" s="239"/>
    </row>
    <row r="42" spans="1:4">
      <c r="A42" s="10" t="s">
        <v>191</v>
      </c>
      <c r="B42" s="6"/>
      <c r="C42" s="6"/>
      <c r="D42" s="6"/>
    </row>
    <row r="43" spans="1:4" ht="43.5" customHeight="1">
      <c r="A43" s="239" t="s">
        <v>298</v>
      </c>
      <c r="B43" s="239"/>
      <c r="C43" s="239"/>
      <c r="D43" s="239"/>
    </row>
    <row r="44" spans="1:4">
      <c r="A44" s="242" t="s">
        <v>192</v>
      </c>
      <c r="B44" s="242"/>
      <c r="C44" s="242"/>
      <c r="D44" s="242"/>
    </row>
    <row r="45" spans="1:4">
      <c r="A45" s="242" t="s">
        <v>193</v>
      </c>
      <c r="B45" s="242"/>
      <c r="C45" s="242"/>
      <c r="D45" s="242"/>
    </row>
    <row r="46" spans="1:4">
      <c r="A46" s="10" t="s">
        <v>194</v>
      </c>
      <c r="B46" s="6"/>
      <c r="C46" s="6"/>
      <c r="D46" s="6"/>
    </row>
    <row r="47" spans="1:4" ht="53.25" customHeight="1">
      <c r="A47" s="239" t="s">
        <v>299</v>
      </c>
      <c r="B47" s="239"/>
      <c r="C47" s="239"/>
      <c r="D47" s="239"/>
    </row>
    <row r="48" spans="1:4">
      <c r="A48" s="179" t="s">
        <v>195</v>
      </c>
      <c r="B48" s="6"/>
      <c r="C48" s="6"/>
      <c r="D48" s="6"/>
    </row>
    <row r="49" spans="1:4" ht="48.75" customHeight="1">
      <c r="A49" s="239" t="s">
        <v>196</v>
      </c>
      <c r="B49" s="239"/>
      <c r="C49" s="239"/>
      <c r="D49" s="239"/>
    </row>
    <row r="50" spans="1:4" ht="55.5" customHeight="1">
      <c r="A50" s="239" t="s">
        <v>197</v>
      </c>
      <c r="B50" s="239"/>
      <c r="C50" s="239"/>
      <c r="D50" s="239"/>
    </row>
    <row r="51" spans="1:4" ht="42" customHeight="1">
      <c r="A51" s="239" t="s">
        <v>198</v>
      </c>
      <c r="B51" s="239"/>
      <c r="C51" s="239"/>
      <c r="D51" s="239"/>
    </row>
    <row r="52" spans="1:4" ht="75" customHeight="1">
      <c r="A52" s="239" t="s">
        <v>300</v>
      </c>
      <c r="B52" s="239"/>
      <c r="C52" s="239"/>
      <c r="D52" s="239"/>
    </row>
    <row r="53" spans="1:4">
      <c r="A53" s="12"/>
      <c r="B53" s="6"/>
      <c r="C53" s="6"/>
      <c r="D53" s="6"/>
    </row>
    <row r="54" spans="1:4">
      <c r="A54" s="242" t="s">
        <v>199</v>
      </c>
      <c r="B54" s="242"/>
      <c r="C54" s="242"/>
      <c r="D54" s="242"/>
    </row>
    <row r="55" spans="1:4">
      <c r="A55" s="10" t="s">
        <v>231</v>
      </c>
      <c r="B55" s="6"/>
      <c r="C55" s="6"/>
      <c r="D55" s="6"/>
    </row>
    <row r="56" spans="1:4" ht="44.25" customHeight="1">
      <c r="A56" s="239" t="s">
        <v>200</v>
      </c>
      <c r="B56" s="239"/>
      <c r="C56" s="239"/>
      <c r="D56" s="239"/>
    </row>
    <row r="57" spans="1:4" ht="48" customHeight="1">
      <c r="A57" s="239" t="s">
        <v>201</v>
      </c>
      <c r="B57" s="239"/>
      <c r="C57" s="239"/>
      <c r="D57" s="239"/>
    </row>
    <row r="58" spans="1:4" ht="54.75" customHeight="1">
      <c r="A58" s="239" t="s">
        <v>202</v>
      </c>
      <c r="B58" s="239"/>
      <c r="C58" s="239"/>
      <c r="D58" s="239"/>
    </row>
    <row r="59" spans="1:4">
      <c r="A59" s="10" t="s">
        <v>232</v>
      </c>
      <c r="B59" s="6"/>
      <c r="C59" s="6"/>
      <c r="D59" s="6"/>
    </row>
    <row r="60" spans="1:4">
      <c r="A60" s="242" t="s">
        <v>203</v>
      </c>
      <c r="B60" s="242"/>
      <c r="C60" s="242"/>
      <c r="D60" s="242"/>
    </row>
    <row r="61" spans="1:4">
      <c r="A61" s="239" t="s">
        <v>233</v>
      </c>
      <c r="B61" s="239"/>
      <c r="C61" s="239"/>
      <c r="D61" s="239"/>
    </row>
    <row r="62" spans="1:4">
      <c r="A62" s="242" t="s">
        <v>204</v>
      </c>
      <c r="B62" s="242"/>
      <c r="C62" s="242"/>
      <c r="D62" s="242"/>
    </row>
    <row r="63" spans="1:4" ht="29.25">
      <c r="A63" s="10" t="s">
        <v>234</v>
      </c>
      <c r="B63" s="6"/>
      <c r="C63" s="6"/>
      <c r="D63" s="6"/>
    </row>
    <row r="64" spans="1:4" ht="45" customHeight="1">
      <c r="A64" s="239" t="s">
        <v>205</v>
      </c>
      <c r="B64" s="239"/>
      <c r="C64" s="239"/>
      <c r="D64" s="239"/>
    </row>
    <row r="65" spans="1:10">
      <c r="A65" s="10" t="s">
        <v>235</v>
      </c>
      <c r="B65" s="6"/>
      <c r="C65" s="6"/>
      <c r="D65" s="6"/>
    </row>
    <row r="66" spans="1:10" ht="52.5" customHeight="1">
      <c r="A66" s="239" t="s">
        <v>206</v>
      </c>
      <c r="B66" s="239"/>
      <c r="C66" s="239"/>
      <c r="D66" s="239"/>
    </row>
    <row r="67" spans="1:10" ht="52.5" customHeight="1">
      <c r="A67" s="51"/>
      <c r="B67" s="51"/>
      <c r="C67" s="51"/>
      <c r="D67" s="51"/>
    </row>
    <row r="68" spans="1:10" ht="23.25" customHeight="1">
      <c r="A68" s="246" t="s">
        <v>1</v>
      </c>
      <c r="B68" s="246"/>
      <c r="C68" s="246"/>
      <c r="D68" s="246"/>
    </row>
    <row r="69" spans="1:10" ht="15.95" customHeight="1">
      <c r="A69" s="182" t="s">
        <v>2</v>
      </c>
      <c r="B69" s="94"/>
      <c r="C69" s="94"/>
      <c r="D69" s="94"/>
    </row>
    <row r="70" spans="1:10" ht="15.95" customHeight="1">
      <c r="A70" s="182" t="s">
        <v>240</v>
      </c>
      <c r="B70" s="94"/>
      <c r="C70" s="94"/>
      <c r="D70" s="94"/>
    </row>
    <row r="71" spans="1:10" ht="29.25" customHeight="1">
      <c r="A71" s="239" t="s">
        <v>382</v>
      </c>
      <c r="B71" s="239"/>
      <c r="C71" s="239"/>
      <c r="D71" s="239"/>
    </row>
    <row r="72" spans="1:10" ht="15.95" customHeight="1">
      <c r="A72" s="106" t="s">
        <v>4</v>
      </c>
      <c r="B72" s="107">
        <v>2024</v>
      </c>
      <c r="C72" s="108"/>
      <c r="D72" s="109">
        <v>2023</v>
      </c>
    </row>
    <row r="73" spans="1:10" ht="15.95" customHeight="1">
      <c r="A73" s="180" t="s">
        <v>242</v>
      </c>
      <c r="B73" s="8">
        <v>9514577.9100000001</v>
      </c>
      <c r="C73" s="184"/>
      <c r="D73" s="223">
        <f>1043479.02-2191578.18</f>
        <v>-1148099.1600000001</v>
      </c>
      <c r="F73" s="95"/>
    </row>
    <row r="74" spans="1:10" ht="15.95" customHeight="1">
      <c r="A74" s="178" t="s">
        <v>5</v>
      </c>
      <c r="B74" s="9">
        <v>135000</v>
      </c>
      <c r="C74" s="178"/>
      <c r="D74" s="9">
        <v>135000</v>
      </c>
      <c r="F74" s="100"/>
      <c r="G74" s="160"/>
    </row>
    <row r="75" spans="1:10" ht="18.75" customHeight="1" thickBot="1">
      <c r="A75" s="182" t="s">
        <v>6</v>
      </c>
      <c r="B75" s="112">
        <f>SUM(B73:B74)</f>
        <v>9649577.9100000001</v>
      </c>
      <c r="C75" s="113"/>
      <c r="D75" s="114">
        <f>SUM(D73:D74)</f>
        <v>-1013099.1600000001</v>
      </c>
      <c r="F75" s="100"/>
      <c r="G75" s="161"/>
    </row>
    <row r="76" spans="1:10" ht="10.5" customHeight="1" thickTop="1">
      <c r="A76" s="182"/>
      <c r="B76" s="131"/>
      <c r="C76" s="113"/>
      <c r="D76" s="123"/>
      <c r="F76" s="100"/>
      <c r="G76" s="161"/>
    </row>
    <row r="77" spans="1:10" ht="15.95" customHeight="1">
      <c r="A77" s="182" t="s">
        <v>229</v>
      </c>
      <c r="B77" s="115"/>
      <c r="C77" s="94"/>
      <c r="D77" s="94"/>
      <c r="F77" s="96"/>
      <c r="G77" s="96"/>
    </row>
    <row r="78" spans="1:10" ht="48.75" customHeight="1">
      <c r="A78" s="239" t="s">
        <v>378</v>
      </c>
      <c r="B78" s="239"/>
      <c r="C78" s="239"/>
      <c r="D78" s="239"/>
    </row>
    <row r="79" spans="1:10" ht="15.95" customHeight="1">
      <c r="A79" s="106" t="s">
        <v>4</v>
      </c>
      <c r="B79" s="109">
        <v>2024</v>
      </c>
      <c r="C79" s="108"/>
      <c r="D79" s="109">
        <v>2023</v>
      </c>
      <c r="F79" s="96"/>
    </row>
    <row r="80" spans="1:10" ht="15.95" customHeight="1">
      <c r="A80" s="187" t="s">
        <v>216</v>
      </c>
      <c r="B80" s="145">
        <v>84826.12</v>
      </c>
      <c r="C80" s="116"/>
      <c r="D80" s="145">
        <v>112586.43</v>
      </c>
      <c r="F80" s="230"/>
      <c r="J80" s="95"/>
    </row>
    <row r="81" spans="1:7" ht="15.95" customHeight="1">
      <c r="A81" s="110" t="s">
        <v>306</v>
      </c>
      <c r="B81" s="145">
        <v>2581560.66</v>
      </c>
      <c r="C81" s="116"/>
      <c r="D81" s="8">
        <v>930892.59</v>
      </c>
      <c r="F81" s="100"/>
    </row>
    <row r="82" spans="1:7" ht="15.95" customHeight="1">
      <c r="A82" s="111" t="s">
        <v>307</v>
      </c>
      <c r="B82" s="145">
        <v>6848191.1299999999</v>
      </c>
      <c r="C82" s="116"/>
      <c r="D82" s="8">
        <v>-2191578.1800000002</v>
      </c>
      <c r="F82" s="102"/>
    </row>
    <row r="83" spans="1:7" ht="15.95" customHeight="1">
      <c r="A83" s="110" t="s">
        <v>217</v>
      </c>
      <c r="B83" s="145">
        <v>40000</v>
      </c>
      <c r="C83" s="116"/>
      <c r="D83" s="8">
        <v>40000</v>
      </c>
      <c r="F83" s="100"/>
    </row>
    <row r="84" spans="1:7" ht="15.95" customHeight="1">
      <c r="A84" s="110" t="s">
        <v>9</v>
      </c>
      <c r="B84" s="8">
        <v>25000</v>
      </c>
      <c r="C84" s="116"/>
      <c r="D84" s="8">
        <v>25000</v>
      </c>
      <c r="F84" s="96"/>
    </row>
    <row r="85" spans="1:7" ht="15.95" customHeight="1">
      <c r="A85" s="110" t="s">
        <v>10</v>
      </c>
      <c r="B85" s="8">
        <v>10000</v>
      </c>
      <c r="C85" s="116"/>
      <c r="D85" s="8">
        <v>10000</v>
      </c>
      <c r="F85" s="95"/>
    </row>
    <row r="86" spans="1:7" ht="15.95" customHeight="1">
      <c r="A86" s="110" t="s">
        <v>11</v>
      </c>
      <c r="B86" s="8">
        <v>10000</v>
      </c>
      <c r="C86" s="116"/>
      <c r="D86" s="8">
        <v>10000</v>
      </c>
    </row>
    <row r="87" spans="1:7" ht="15.95" customHeight="1">
      <c r="A87" s="110" t="s">
        <v>218</v>
      </c>
      <c r="B87" s="8">
        <v>10000</v>
      </c>
      <c r="C87" s="116"/>
      <c r="D87" s="8">
        <v>10000</v>
      </c>
    </row>
    <row r="88" spans="1:7" ht="15.95" customHeight="1">
      <c r="A88" s="110" t="s">
        <v>219</v>
      </c>
      <c r="B88" s="8">
        <v>10000</v>
      </c>
      <c r="C88" s="116"/>
      <c r="D88" s="8">
        <v>10000</v>
      </c>
    </row>
    <row r="89" spans="1:7" ht="15.95" customHeight="1">
      <c r="A89" s="110" t="s">
        <v>220</v>
      </c>
      <c r="B89" s="8">
        <v>10000</v>
      </c>
      <c r="C89" s="116"/>
      <c r="D89" s="8">
        <v>10000</v>
      </c>
    </row>
    <row r="90" spans="1:7" ht="15.95" customHeight="1">
      <c r="A90" s="110" t="s">
        <v>226</v>
      </c>
      <c r="B90" s="8">
        <v>15000</v>
      </c>
      <c r="C90" s="116"/>
      <c r="D90" s="8">
        <v>15000</v>
      </c>
    </row>
    <row r="91" spans="1:7" ht="15.95" customHeight="1">
      <c r="A91" s="110" t="s">
        <v>225</v>
      </c>
      <c r="B91" s="8">
        <v>5000</v>
      </c>
      <c r="C91" s="116"/>
      <c r="D91" s="8">
        <v>5000</v>
      </c>
    </row>
    <row r="92" spans="1:7" ht="15.95" customHeight="1" thickBot="1">
      <c r="A92" s="117" t="s">
        <v>6</v>
      </c>
      <c r="B92" s="112">
        <f>SUM(B80:B91)</f>
        <v>9649577.9100000001</v>
      </c>
      <c r="C92" s="118"/>
      <c r="D92" s="114">
        <f>SUM(D80:D91)</f>
        <v>-1013099.1600000001</v>
      </c>
      <c r="F92" s="95"/>
    </row>
    <row r="93" spans="1:7" ht="12.75" customHeight="1" thickTop="1">
      <c r="A93" s="188"/>
      <c r="B93" s="131"/>
      <c r="C93" s="118"/>
      <c r="D93" s="131"/>
      <c r="F93" s="95"/>
    </row>
    <row r="94" spans="1:7" ht="17.25" customHeight="1">
      <c r="A94" s="182" t="s">
        <v>308</v>
      </c>
      <c r="B94" s="124"/>
      <c r="C94" s="94"/>
      <c r="D94" s="124"/>
      <c r="F94" s="95"/>
    </row>
    <row r="95" spans="1:7" ht="32.25" customHeight="1">
      <c r="A95" s="232" t="s">
        <v>335</v>
      </c>
      <c r="B95" s="232"/>
      <c r="C95" s="232"/>
      <c r="D95" s="232"/>
      <c r="G95" s="96"/>
    </row>
    <row r="96" spans="1:7" ht="15.95" customHeight="1">
      <c r="A96" s="106" t="s">
        <v>4</v>
      </c>
      <c r="B96" s="109">
        <v>2024</v>
      </c>
      <c r="C96" s="108"/>
      <c r="D96" s="109">
        <v>2023</v>
      </c>
      <c r="F96" s="96"/>
      <c r="G96" s="96"/>
    </row>
    <row r="97" spans="1:7" ht="15.95" customHeight="1">
      <c r="A97" s="180" t="s">
        <v>16</v>
      </c>
      <c r="B97" s="8">
        <v>33491.72</v>
      </c>
      <c r="C97" s="185"/>
      <c r="D97" s="8">
        <v>51219.62</v>
      </c>
      <c r="F97" s="96"/>
      <c r="G97" s="96"/>
    </row>
    <row r="98" spans="1:7" ht="15.95" customHeight="1">
      <c r="A98" s="181" t="s">
        <v>17</v>
      </c>
      <c r="B98" s="8">
        <f>216683.76+328662.52</f>
        <v>545346.28</v>
      </c>
      <c r="C98" s="125"/>
      <c r="D98" s="8">
        <f>1232556.66+0.2</f>
        <v>1232556.8599999999</v>
      </c>
      <c r="F98" s="96"/>
      <c r="G98" s="96"/>
    </row>
    <row r="99" spans="1:7" ht="15.95" customHeight="1">
      <c r="A99" s="181" t="s">
        <v>18</v>
      </c>
      <c r="B99" s="8">
        <v>301345.99</v>
      </c>
      <c r="C99" s="125"/>
      <c r="D99" s="8">
        <f>321224.25+380838.5</f>
        <v>702062.75</v>
      </c>
      <c r="F99" s="96"/>
      <c r="G99" s="96"/>
    </row>
    <row r="100" spans="1:7" ht="15.95" customHeight="1" thickBot="1">
      <c r="A100" s="117" t="s">
        <v>6</v>
      </c>
      <c r="B100" s="112">
        <f>SUM(B97:B99)</f>
        <v>880183.99</v>
      </c>
      <c r="C100" s="118"/>
      <c r="D100" s="114">
        <f>SUM(D97:D99)</f>
        <v>1985839.23</v>
      </c>
      <c r="F100" s="96"/>
      <c r="G100" s="96"/>
    </row>
    <row r="101" spans="1:7" ht="9.75" customHeight="1" thickTop="1">
      <c r="A101" s="202"/>
      <c r="B101" s="131"/>
      <c r="C101" s="183"/>
      <c r="D101" s="131"/>
      <c r="F101" s="96"/>
      <c r="G101" s="96"/>
    </row>
    <row r="102" spans="1:7" ht="14.25" customHeight="1">
      <c r="A102" s="202" t="s">
        <v>311</v>
      </c>
      <c r="B102" s="131"/>
      <c r="C102" s="183"/>
      <c r="D102" s="131"/>
      <c r="G102" s="96"/>
    </row>
    <row r="103" spans="1:7" ht="9.75" customHeight="1">
      <c r="A103" s="244" t="s">
        <v>376</v>
      </c>
      <c r="B103" s="244"/>
      <c r="C103" s="244"/>
      <c r="D103" s="244"/>
      <c r="G103" s="96"/>
    </row>
    <row r="104" spans="1:7" ht="9.75" customHeight="1">
      <c r="A104" s="244"/>
      <c r="B104" s="244"/>
      <c r="C104" s="244"/>
      <c r="D104" s="244"/>
      <c r="G104" s="96"/>
    </row>
    <row r="105" spans="1:7" ht="9.75" customHeight="1">
      <c r="A105" s="244"/>
      <c r="B105" s="244"/>
      <c r="C105" s="244"/>
      <c r="D105" s="244"/>
      <c r="G105" s="96"/>
    </row>
    <row r="106" spans="1:7" ht="45" customHeight="1">
      <c r="A106" s="244"/>
      <c r="B106" s="244"/>
      <c r="C106" s="244"/>
      <c r="D106" s="244"/>
      <c r="G106" s="96"/>
    </row>
    <row r="107" spans="1:7" ht="15" customHeight="1">
      <c r="A107" s="106" t="s">
        <v>4</v>
      </c>
      <c r="B107" s="109">
        <v>2024</v>
      </c>
      <c r="C107" s="108"/>
      <c r="D107" s="109">
        <v>2023</v>
      </c>
      <c r="G107" s="96"/>
    </row>
    <row r="108" spans="1:7" ht="15" customHeight="1">
      <c r="A108" s="202" t="s">
        <v>310</v>
      </c>
      <c r="B108" s="203">
        <v>0</v>
      </c>
      <c r="C108" s="203"/>
      <c r="D108" s="203">
        <v>11500000</v>
      </c>
      <c r="G108" s="96"/>
    </row>
    <row r="109" spans="1:7" ht="18.75" customHeight="1" thickBot="1">
      <c r="A109" s="202"/>
      <c r="B109" s="112">
        <f>SUM(B108)</f>
        <v>0</v>
      </c>
      <c r="C109" s="131"/>
      <c r="D109" s="112">
        <f>SUM(D108)</f>
        <v>11500000</v>
      </c>
      <c r="G109" s="96"/>
    </row>
    <row r="110" spans="1:7" ht="20.25" customHeight="1" thickTop="1">
      <c r="A110" s="132" t="s">
        <v>312</v>
      </c>
      <c r="B110" s="119"/>
      <c r="C110" s="118"/>
      <c r="D110" s="120"/>
      <c r="G110" s="96"/>
    </row>
    <row r="111" spans="1:7" ht="22.5" customHeight="1">
      <c r="A111" s="232" t="s">
        <v>384</v>
      </c>
      <c r="B111" s="232"/>
      <c r="C111" s="232"/>
      <c r="D111" s="232"/>
      <c r="G111" s="95"/>
    </row>
    <row r="112" spans="1:7" ht="15.95" customHeight="1">
      <c r="A112" s="106" t="s">
        <v>4</v>
      </c>
      <c r="B112" s="109">
        <v>2024</v>
      </c>
      <c r="C112" s="108"/>
      <c r="D112" s="109">
        <v>2023</v>
      </c>
    </row>
    <row r="113" spans="1:9" ht="15.95" customHeight="1">
      <c r="A113" s="181" t="s">
        <v>243</v>
      </c>
      <c r="B113" s="8">
        <v>1030167.76</v>
      </c>
      <c r="C113" s="118"/>
      <c r="D113" s="8">
        <v>134696.43</v>
      </c>
    </row>
    <row r="114" spans="1:9" ht="15.95" customHeight="1">
      <c r="A114" s="41" t="s">
        <v>336</v>
      </c>
      <c r="B114" s="8">
        <v>104198.36</v>
      </c>
      <c r="C114" s="118"/>
      <c r="D114" s="8">
        <v>0</v>
      </c>
      <c r="E114" s="96"/>
    </row>
    <row r="115" spans="1:9" ht="15.95" customHeight="1" thickBot="1">
      <c r="A115" s="117" t="s">
        <v>260</v>
      </c>
      <c r="B115" s="112">
        <f>SUM(B113:B114)</f>
        <v>1134366.1200000001</v>
      </c>
      <c r="C115" s="118"/>
      <c r="D115" s="112">
        <f>SUM(D113:D113)</f>
        <v>134696.43</v>
      </c>
      <c r="E115" s="96"/>
      <c r="F115" s="95"/>
    </row>
    <row r="116" spans="1:9" ht="23.25" customHeight="1" thickTop="1">
      <c r="A116" s="6"/>
      <c r="B116" s="131"/>
      <c r="C116" s="118"/>
      <c r="D116" s="131"/>
      <c r="F116" s="95"/>
    </row>
    <row r="117" spans="1:9" ht="24" customHeight="1">
      <c r="A117" s="6"/>
      <c r="B117" s="131"/>
      <c r="C117" s="118"/>
      <c r="D117" s="131"/>
      <c r="E117" s="95"/>
      <c r="F117" s="95"/>
    </row>
    <row r="118" spans="1:9" ht="15.95" customHeight="1">
      <c r="A118" s="6"/>
      <c r="B118" s="131"/>
      <c r="C118" s="118"/>
      <c r="D118" s="131"/>
      <c r="E118" s="95"/>
      <c r="F118" s="95"/>
    </row>
    <row r="119" spans="1:9" ht="15.95" customHeight="1">
      <c r="A119" s="6"/>
      <c r="B119" s="131"/>
      <c r="C119" s="118"/>
      <c r="D119" s="131"/>
      <c r="F119" s="95"/>
    </row>
    <row r="120" spans="1:9" ht="15.95" customHeight="1">
      <c r="A120" s="6"/>
      <c r="B120" s="131"/>
      <c r="C120" s="118"/>
      <c r="D120" s="131"/>
      <c r="F120" s="95"/>
    </row>
    <row r="121" spans="1:9" ht="15.95" customHeight="1">
      <c r="A121" s="6"/>
      <c r="B121" s="131"/>
      <c r="C121" s="118"/>
      <c r="D121" s="131"/>
      <c r="F121" s="95"/>
      <c r="G121" s="96"/>
    </row>
    <row r="122" spans="1:9" ht="15.95" customHeight="1">
      <c r="A122" s="6"/>
      <c r="B122" s="131"/>
      <c r="C122" s="118"/>
      <c r="D122" s="131"/>
      <c r="F122" s="95"/>
      <c r="G122" s="96"/>
    </row>
    <row r="123" spans="1:9" ht="15.95" customHeight="1">
      <c r="A123" s="6"/>
      <c r="B123" s="131"/>
      <c r="C123" s="118"/>
      <c r="D123" s="131"/>
      <c r="F123" s="96"/>
      <c r="G123" s="96"/>
    </row>
    <row r="124" spans="1:9" ht="15.95" customHeight="1">
      <c r="A124" s="6"/>
      <c r="B124" s="131"/>
      <c r="C124" s="118"/>
      <c r="D124" s="131"/>
      <c r="F124" s="95"/>
    </row>
    <row r="125" spans="1:9" ht="15.95" customHeight="1">
      <c r="A125" s="6"/>
      <c r="B125" s="131"/>
      <c r="C125" s="118"/>
      <c r="D125" s="131"/>
      <c r="F125" s="95"/>
    </row>
    <row r="126" spans="1:9" ht="15.95" customHeight="1">
      <c r="A126" s="173"/>
      <c r="B126" s="1"/>
      <c r="C126" s="1"/>
      <c r="D126" s="1"/>
      <c r="E126" s="1"/>
      <c r="F126" s="1"/>
      <c r="G126" s="1"/>
      <c r="H126" s="1"/>
      <c r="I126" s="1"/>
    </row>
    <row r="127" spans="1:9" ht="15.95" customHeight="1">
      <c r="A127" s="173"/>
      <c r="B127" s="1"/>
      <c r="C127" s="1"/>
      <c r="D127" s="1"/>
      <c r="E127" s="1"/>
      <c r="F127" s="1"/>
      <c r="G127" s="1"/>
      <c r="H127" s="1"/>
      <c r="I127" s="1"/>
    </row>
    <row r="128" spans="1:9" ht="15.95" customHeight="1">
      <c r="A128" s="173"/>
      <c r="B128" s="1"/>
      <c r="C128" s="1"/>
      <c r="D128" s="1"/>
      <c r="E128" s="1"/>
      <c r="F128" s="1"/>
      <c r="G128" s="1"/>
      <c r="H128" s="1"/>
      <c r="I128" s="1"/>
    </row>
    <row r="129" spans="1:11" ht="15.95" customHeight="1">
      <c r="A129" s="173"/>
      <c r="B129" s="1"/>
      <c r="C129" s="1"/>
      <c r="D129" s="1"/>
      <c r="E129" s="1"/>
      <c r="F129" s="1"/>
      <c r="G129" s="1"/>
      <c r="H129" s="1"/>
      <c r="I129" s="1"/>
    </row>
    <row r="130" spans="1:11" ht="15.95" customHeight="1">
      <c r="A130" s="173"/>
      <c r="B130" s="1"/>
      <c r="C130" s="1"/>
      <c r="D130" s="1"/>
      <c r="E130" s="1"/>
      <c r="F130" s="1"/>
      <c r="G130" s="1"/>
      <c r="H130" s="1"/>
      <c r="I130" s="1"/>
    </row>
    <row r="131" spans="1:11" ht="15.95" customHeight="1">
      <c r="A131" s="173"/>
      <c r="B131" s="1"/>
      <c r="C131" s="1"/>
      <c r="D131" s="1"/>
      <c r="E131" s="1"/>
      <c r="F131" s="1"/>
      <c r="G131" s="1"/>
      <c r="H131" s="1"/>
      <c r="I131" s="1"/>
    </row>
    <row r="132" spans="1:11" ht="15.95" customHeight="1">
      <c r="A132" s="173"/>
      <c r="B132" s="1"/>
      <c r="C132" s="1"/>
      <c r="D132" s="1"/>
      <c r="E132" s="1"/>
      <c r="F132" s="1"/>
      <c r="G132" s="1"/>
      <c r="H132" s="1"/>
      <c r="I132" s="1"/>
    </row>
    <row r="133" spans="1:11" ht="15.95" customHeight="1">
      <c r="A133" s="173"/>
      <c r="B133" s="1"/>
      <c r="C133" s="1"/>
      <c r="D133" s="1"/>
      <c r="E133" s="1"/>
      <c r="F133" s="1"/>
      <c r="G133" s="1"/>
      <c r="H133" s="1"/>
      <c r="I133" s="1"/>
    </row>
    <row r="134" spans="1:11" ht="15.95" customHeight="1">
      <c r="A134" s="173"/>
      <c r="B134" s="1"/>
      <c r="C134" s="1"/>
      <c r="D134" s="1"/>
      <c r="E134" s="1"/>
      <c r="F134" s="1"/>
      <c r="G134" s="1"/>
      <c r="H134" s="1"/>
      <c r="I134" s="1"/>
    </row>
    <row r="135" spans="1:11" ht="15.95" customHeight="1">
      <c r="A135" s="173"/>
      <c r="B135" s="1"/>
      <c r="C135" s="1"/>
      <c r="D135" s="1"/>
      <c r="E135" s="1"/>
      <c r="F135" s="1"/>
      <c r="G135" s="1"/>
      <c r="H135" s="1"/>
      <c r="I135" s="1"/>
    </row>
    <row r="136" spans="1:11" ht="15.95" customHeight="1">
      <c r="A136" s="173"/>
      <c r="B136" s="1"/>
      <c r="C136" s="1"/>
      <c r="D136" s="1"/>
      <c r="E136" s="1"/>
      <c r="F136" s="1"/>
      <c r="G136" s="1"/>
      <c r="H136" s="1"/>
      <c r="I136" s="1"/>
    </row>
    <row r="137" spans="1:11" ht="15.95" customHeight="1">
      <c r="A137" s="173"/>
      <c r="B137" s="1"/>
      <c r="C137" s="1"/>
      <c r="D137" s="1"/>
      <c r="E137" s="1"/>
      <c r="F137" s="1"/>
      <c r="G137" s="1"/>
      <c r="H137" s="1"/>
      <c r="I137" s="1"/>
    </row>
    <row r="138" spans="1:11">
      <c r="A138" s="132" t="s">
        <v>313</v>
      </c>
      <c r="B138" s="133"/>
      <c r="C138" s="129"/>
      <c r="D138" s="129"/>
      <c r="F138" s="104"/>
    </row>
    <row r="139" spans="1:11" ht="38.25" customHeight="1">
      <c r="A139" s="232" t="s">
        <v>337</v>
      </c>
      <c r="B139" s="232"/>
      <c r="C139" s="232"/>
      <c r="D139" s="232"/>
      <c r="F139" s="95"/>
    </row>
    <row r="140" spans="1:11">
      <c r="A140" s="126" t="s">
        <v>19</v>
      </c>
      <c r="B140" s="121">
        <v>2024</v>
      </c>
      <c r="C140" s="108"/>
      <c r="D140" s="109">
        <v>2023</v>
      </c>
      <c r="F140" s="100"/>
      <c r="G140" s="102"/>
      <c r="H140" s="102"/>
      <c r="I140" s="102"/>
      <c r="J140" s="102"/>
      <c r="K140" s="102"/>
    </row>
    <row r="141" spans="1:11">
      <c r="A141" s="129" t="s">
        <v>41</v>
      </c>
      <c r="B141" s="8">
        <v>9856566.6799999997</v>
      </c>
      <c r="C141" s="8"/>
      <c r="D141" s="8">
        <v>9856566.6799999997</v>
      </c>
      <c r="F141" s="100"/>
      <c r="G141" s="103"/>
      <c r="H141" s="102"/>
      <c r="I141" s="102"/>
      <c r="J141" s="102"/>
      <c r="K141" s="102"/>
    </row>
    <row r="142" spans="1:11">
      <c r="A142" s="134" t="s">
        <v>239</v>
      </c>
      <c r="B142" s="8">
        <f>B141</f>
        <v>9856566.6799999997</v>
      </c>
      <c r="C142" s="8"/>
      <c r="D142" s="8">
        <f>D141</f>
        <v>9856566.6799999997</v>
      </c>
      <c r="F142" s="101"/>
      <c r="G142" s="102"/>
      <c r="H142" s="102"/>
      <c r="I142" s="102"/>
      <c r="J142" s="102"/>
      <c r="K142" s="102"/>
    </row>
    <row r="143" spans="1:11" ht="15.95" customHeight="1">
      <c r="A143" s="180" t="s">
        <v>259</v>
      </c>
      <c r="B143" s="186">
        <v>-9731850.1699999999</v>
      </c>
      <c r="C143" s="127"/>
      <c r="D143" s="186">
        <v>-8995651.7899999991</v>
      </c>
      <c r="F143" s="101"/>
      <c r="G143" s="100"/>
      <c r="H143" s="102"/>
      <c r="I143" s="102"/>
      <c r="J143" s="102"/>
      <c r="K143" s="102"/>
    </row>
    <row r="144" spans="1:11" ht="15.95" customHeight="1" thickBot="1">
      <c r="A144" s="132" t="s">
        <v>43</v>
      </c>
      <c r="B144" s="112">
        <f>SUM(B142:B143)</f>
        <v>124716.50999999978</v>
      </c>
      <c r="C144" s="127"/>
      <c r="D144" s="112">
        <f>SUM(D142:D143)</f>
        <v>860914.8900000006</v>
      </c>
      <c r="F144" s="100"/>
      <c r="G144" s="100"/>
      <c r="H144" s="102"/>
      <c r="I144" s="102"/>
      <c r="J144" s="102"/>
      <c r="K144" s="102"/>
    </row>
    <row r="145" spans="1:11" ht="10.5" customHeight="1" thickTop="1">
      <c r="A145" s="182"/>
      <c r="B145" s="131"/>
      <c r="C145" s="135"/>
      <c r="D145" s="123"/>
      <c r="F145" s="103"/>
      <c r="G145" s="102"/>
      <c r="H145" s="102"/>
      <c r="I145" s="102"/>
      <c r="J145" s="102"/>
      <c r="K145" s="102"/>
    </row>
    <row r="146" spans="1:11" ht="1.5" customHeight="1">
      <c r="A146" s="182"/>
      <c r="B146" s="131"/>
      <c r="C146" s="135"/>
      <c r="D146" s="123"/>
      <c r="F146" s="103"/>
      <c r="G146" s="102"/>
      <c r="H146" s="102"/>
      <c r="I146" s="102"/>
      <c r="J146" s="102"/>
      <c r="K146" s="102"/>
    </row>
    <row r="147" spans="1:11" ht="17.25" customHeight="1">
      <c r="A147" s="238" t="s">
        <v>369</v>
      </c>
      <c r="B147" s="238"/>
      <c r="C147" s="94"/>
      <c r="D147" s="124"/>
      <c r="F147" s="103"/>
      <c r="G147" s="95"/>
    </row>
    <row r="148" spans="1:11" ht="36" customHeight="1">
      <c r="A148" s="235" t="s">
        <v>390</v>
      </c>
      <c r="B148" s="235"/>
      <c r="C148" s="235"/>
      <c r="D148" s="235"/>
    </row>
    <row r="149" spans="1:11">
      <c r="A149" s="126" t="s">
        <v>19</v>
      </c>
      <c r="B149" s="121">
        <v>2024</v>
      </c>
      <c r="C149" s="108"/>
      <c r="D149" s="109">
        <v>2023</v>
      </c>
    </row>
    <row r="150" spans="1:11" ht="15.95" customHeight="1">
      <c r="A150" s="111" t="s">
        <v>221</v>
      </c>
      <c r="B150" s="111">
        <v>5000</v>
      </c>
      <c r="C150" s="111"/>
      <c r="D150" s="111">
        <v>5000</v>
      </c>
      <c r="F150" s="97"/>
      <c r="G150" s="98"/>
    </row>
    <row r="151" spans="1:11" ht="15.95" customHeight="1">
      <c r="A151" s="111" t="s">
        <v>222</v>
      </c>
      <c r="B151" s="111">
        <v>36000</v>
      </c>
      <c r="C151" s="111"/>
      <c r="D151" s="111">
        <v>36000</v>
      </c>
      <c r="F151" s="97"/>
      <c r="G151" s="98"/>
    </row>
    <row r="152" spans="1:11" ht="15.95" customHeight="1">
      <c r="A152" s="111" t="s">
        <v>223</v>
      </c>
      <c r="B152" s="111">
        <v>0</v>
      </c>
      <c r="C152" s="111"/>
      <c r="D152" s="111">
        <v>82600</v>
      </c>
      <c r="F152" s="195"/>
      <c r="G152" s="98"/>
    </row>
    <row r="153" spans="1:11" ht="15.95" customHeight="1">
      <c r="A153" s="111" t="s">
        <v>227</v>
      </c>
      <c r="B153" s="111">
        <v>53000</v>
      </c>
      <c r="C153" s="111"/>
      <c r="D153" s="111">
        <v>53000</v>
      </c>
      <c r="F153" s="97"/>
      <c r="G153" s="164"/>
      <c r="H153" s="96"/>
      <c r="I153" s="96"/>
      <c r="J153" s="96"/>
    </row>
    <row r="154" spans="1:11" ht="18" customHeight="1" thickBot="1">
      <c r="A154" s="182" t="s">
        <v>129</v>
      </c>
      <c r="B154" s="162">
        <f>SUM(B150:B153)</f>
        <v>94000</v>
      </c>
      <c r="C154" s="135"/>
      <c r="D154" s="136">
        <f>SUM(D150:D153)</f>
        <v>176600</v>
      </c>
      <c r="F154" s="95"/>
      <c r="G154" s="164"/>
      <c r="H154" s="96"/>
      <c r="I154" s="96"/>
      <c r="J154" s="96"/>
    </row>
    <row r="155" spans="1:11" ht="9.9499999999999993" customHeight="1" thickTop="1">
      <c r="A155" s="178"/>
      <c r="B155" s="94"/>
      <c r="C155" s="94"/>
      <c r="D155" s="94"/>
      <c r="G155" s="164"/>
      <c r="H155" s="96"/>
      <c r="I155" s="96"/>
      <c r="J155" s="96"/>
    </row>
    <row r="156" spans="1:11" ht="15" customHeight="1">
      <c r="A156" s="182" t="s">
        <v>47</v>
      </c>
      <c r="B156" s="124"/>
      <c r="C156" s="94"/>
      <c r="D156" s="94"/>
      <c r="G156" s="96"/>
      <c r="H156" s="96"/>
      <c r="I156" s="96"/>
      <c r="J156" s="96"/>
    </row>
    <row r="157" spans="1:11" ht="15" customHeight="1">
      <c r="A157" s="182" t="s">
        <v>314</v>
      </c>
      <c r="B157" s="124"/>
      <c r="C157" s="94"/>
      <c r="D157" s="94"/>
      <c r="G157" s="96"/>
      <c r="H157" s="96"/>
      <c r="I157" s="96"/>
      <c r="J157" s="96"/>
    </row>
    <row r="158" spans="1:11" ht="15" customHeight="1">
      <c r="A158" s="126" t="s">
        <v>49</v>
      </c>
      <c r="B158" s="121">
        <v>2024</v>
      </c>
      <c r="C158" s="108"/>
      <c r="D158" s="109">
        <v>2023</v>
      </c>
      <c r="G158" s="96"/>
      <c r="H158" s="96"/>
      <c r="I158" s="96"/>
      <c r="J158" s="96"/>
    </row>
    <row r="159" spans="1:11" ht="29.25" customHeight="1">
      <c r="A159" s="240" t="s">
        <v>377</v>
      </c>
      <c r="B159" s="240"/>
      <c r="C159" s="240"/>
      <c r="D159" s="240"/>
      <c r="G159" s="96"/>
      <c r="H159" s="96"/>
      <c r="I159" s="96"/>
      <c r="J159" s="96"/>
    </row>
    <row r="160" spans="1:11" ht="15" customHeight="1">
      <c r="A160" s="132" t="s">
        <v>309</v>
      </c>
      <c r="C160" s="129"/>
      <c r="D160" s="146">
        <v>-1013099.16</v>
      </c>
      <c r="G160" s="96"/>
      <c r="H160" s="96"/>
      <c r="I160" s="96"/>
      <c r="J160" s="96"/>
    </row>
    <row r="161" spans="1:10" ht="15.95" customHeight="1" thickBot="1">
      <c r="A161" s="132" t="s">
        <v>319</v>
      </c>
      <c r="B161" s="209">
        <v>0</v>
      </c>
      <c r="C161" s="138"/>
      <c r="D161" s="209">
        <f>SUM(D160)</f>
        <v>-1013099.16</v>
      </c>
      <c r="G161" s="96"/>
      <c r="H161" s="96"/>
      <c r="I161" s="96"/>
      <c r="J161" s="96"/>
    </row>
    <row r="162" spans="1:10" ht="15.95" customHeight="1" thickTop="1">
      <c r="A162" s="132"/>
      <c r="B162" s="229"/>
      <c r="C162" s="138"/>
      <c r="D162" s="229"/>
      <c r="G162" s="96"/>
      <c r="H162" s="96"/>
      <c r="I162" s="96"/>
      <c r="J162" s="96"/>
    </row>
    <row r="163" spans="1:10" ht="15.95" customHeight="1">
      <c r="A163" s="132" t="s">
        <v>315</v>
      </c>
      <c r="B163" s="201"/>
      <c r="C163" s="138"/>
      <c r="D163" s="201"/>
      <c r="G163" s="96"/>
      <c r="H163" s="96"/>
      <c r="I163" s="96"/>
      <c r="J163" s="96"/>
    </row>
    <row r="164" spans="1:10" ht="33" customHeight="1">
      <c r="A164" s="243" t="s">
        <v>354</v>
      </c>
      <c r="B164" s="243"/>
      <c r="C164" s="243"/>
      <c r="D164" s="243"/>
      <c r="G164" s="96"/>
      <c r="H164" s="96"/>
      <c r="I164" s="96"/>
      <c r="J164" s="96"/>
    </row>
    <row r="165" spans="1:10" ht="18" customHeight="1">
      <c r="A165" s="126" t="s">
        <v>49</v>
      </c>
      <c r="B165" s="121">
        <v>2024</v>
      </c>
      <c r="C165" s="108"/>
      <c r="D165" s="109">
        <v>2023</v>
      </c>
      <c r="G165" s="96"/>
      <c r="H165" s="96"/>
      <c r="I165" s="96"/>
      <c r="J165" s="96"/>
    </row>
    <row r="166" spans="1:10" ht="15" customHeight="1">
      <c r="A166" s="4" t="s">
        <v>287</v>
      </c>
      <c r="B166" s="100">
        <v>0</v>
      </c>
      <c r="C166" s="4"/>
      <c r="D166" s="197">
        <v>41257.339999999997</v>
      </c>
      <c r="E166" s="174"/>
    </row>
    <row r="167" spans="1:10" ht="15" customHeight="1">
      <c r="A167" s="4" t="s">
        <v>288</v>
      </c>
      <c r="B167" s="197">
        <v>532834.47</v>
      </c>
      <c r="C167" s="138"/>
      <c r="D167" s="197">
        <v>609691.81240000005</v>
      </c>
      <c r="E167" s="174"/>
    </row>
    <row r="168" spans="1:10" ht="15" customHeight="1">
      <c r="A168" s="4" t="s">
        <v>250</v>
      </c>
      <c r="B168" s="197">
        <v>1534.51</v>
      </c>
      <c r="C168" s="138"/>
      <c r="D168" s="197">
        <v>0</v>
      </c>
      <c r="E168" s="174"/>
    </row>
    <row r="169" spans="1:10" ht="15" customHeight="1">
      <c r="A169" s="221" t="s">
        <v>248</v>
      </c>
      <c r="B169" s="197">
        <v>50005.45</v>
      </c>
      <c r="C169" s="138"/>
      <c r="D169" s="197">
        <v>0</v>
      </c>
      <c r="E169" s="174"/>
    </row>
    <row r="170" spans="1:10" ht="27.75" customHeight="1">
      <c r="A170" s="221" t="s">
        <v>322</v>
      </c>
      <c r="B170" s="197">
        <v>19166.66</v>
      </c>
      <c r="C170" s="138"/>
      <c r="D170" s="197">
        <v>0</v>
      </c>
      <c r="E170" s="174"/>
    </row>
    <row r="171" spans="1:10" ht="15" customHeight="1">
      <c r="A171" s="221" t="s">
        <v>279</v>
      </c>
      <c r="B171" s="197">
        <v>34820.53</v>
      </c>
      <c r="C171" s="138"/>
      <c r="D171" s="197">
        <v>0</v>
      </c>
      <c r="E171" s="174"/>
    </row>
    <row r="172" spans="1:10" ht="15" customHeight="1">
      <c r="A172" s="4" t="s">
        <v>244</v>
      </c>
      <c r="B172" s="197">
        <v>27612</v>
      </c>
      <c r="C172" s="138"/>
      <c r="D172" s="197">
        <v>27612</v>
      </c>
      <c r="E172" s="174"/>
    </row>
    <row r="173" spans="1:10" ht="15" customHeight="1">
      <c r="A173" s="4" t="s">
        <v>244</v>
      </c>
      <c r="B173" s="197">
        <v>0</v>
      </c>
      <c r="C173" s="138"/>
      <c r="D173" s="197">
        <v>30421.865000000002</v>
      </c>
      <c r="E173" s="174"/>
    </row>
    <row r="174" spans="1:10" ht="15" customHeight="1">
      <c r="A174" s="4" t="s">
        <v>244</v>
      </c>
      <c r="B174" s="197">
        <v>52864</v>
      </c>
      <c r="C174" s="138"/>
      <c r="D174" s="197">
        <v>52864</v>
      </c>
      <c r="E174" s="174"/>
    </row>
    <row r="175" spans="1:10" ht="15" customHeight="1">
      <c r="A175" s="221" t="s">
        <v>323</v>
      </c>
      <c r="B175" s="197">
        <v>71626</v>
      </c>
      <c r="C175" s="102"/>
      <c r="D175" s="100">
        <v>0</v>
      </c>
      <c r="E175" s="174"/>
      <c r="J175" s="95"/>
    </row>
    <row r="176" spans="1:10" ht="15" customHeight="1">
      <c r="A176" s="221" t="s">
        <v>324</v>
      </c>
      <c r="B176" s="222">
        <v>24999.999199999998</v>
      </c>
      <c r="C176" s="102"/>
      <c r="D176" s="100">
        <v>0</v>
      </c>
      <c r="E176" s="174"/>
      <c r="J176" s="95"/>
    </row>
    <row r="177" spans="1:10" ht="15" customHeight="1">
      <c r="A177" s="221" t="s">
        <v>325</v>
      </c>
      <c r="B177" s="222">
        <v>29500</v>
      </c>
      <c r="C177" s="102"/>
      <c r="D177" s="100">
        <v>0</v>
      </c>
      <c r="E177" s="174"/>
      <c r="J177" s="95"/>
    </row>
    <row r="178" spans="1:10" ht="15" customHeight="1">
      <c r="A178" s="221" t="s">
        <v>325</v>
      </c>
      <c r="B178" s="222">
        <v>29500</v>
      </c>
      <c r="C178" s="102"/>
      <c r="D178" s="100">
        <v>0</v>
      </c>
      <c r="E178" s="174"/>
      <c r="J178" s="95"/>
    </row>
    <row r="179" spans="1:10" ht="15" customHeight="1">
      <c r="A179" s="221" t="s">
        <v>326</v>
      </c>
      <c r="B179" s="222">
        <v>1337999.9957999999</v>
      </c>
      <c r="C179" s="102"/>
      <c r="D179" s="100">
        <v>0</v>
      </c>
      <c r="E179" s="174"/>
      <c r="J179" s="95"/>
    </row>
    <row r="180" spans="1:10" ht="15" customHeight="1">
      <c r="A180" s="4" t="s">
        <v>274</v>
      </c>
      <c r="B180" s="100">
        <v>0</v>
      </c>
      <c r="C180" s="138"/>
      <c r="D180" s="197">
        <v>160000</v>
      </c>
      <c r="E180" s="174"/>
      <c r="J180" s="95"/>
    </row>
    <row r="181" spans="1:10" ht="15" customHeight="1">
      <c r="A181" s="4" t="s">
        <v>275</v>
      </c>
      <c r="B181" s="100">
        <v>0</v>
      </c>
      <c r="C181" s="138"/>
      <c r="D181" s="197">
        <v>70000</v>
      </c>
      <c r="E181" s="174"/>
      <c r="J181" s="95"/>
    </row>
    <row r="182" spans="1:10" ht="15" customHeight="1">
      <c r="A182" s="4" t="s">
        <v>275</v>
      </c>
      <c r="B182" s="100">
        <v>0</v>
      </c>
      <c r="C182" s="138"/>
      <c r="D182" s="197">
        <v>70000</v>
      </c>
      <c r="E182" s="174"/>
      <c r="J182" s="95"/>
    </row>
    <row r="183" spans="1:10" ht="15" customHeight="1">
      <c r="A183" s="4" t="s">
        <v>275</v>
      </c>
      <c r="B183" s="100">
        <v>0</v>
      </c>
      <c r="C183" s="138"/>
      <c r="D183" s="197">
        <v>110000</v>
      </c>
      <c r="E183" s="174"/>
      <c r="J183" s="95"/>
    </row>
    <row r="184" spans="1:10" ht="15" customHeight="1">
      <c r="A184" s="4" t="s">
        <v>275</v>
      </c>
      <c r="B184" s="100">
        <v>0</v>
      </c>
      <c r="C184" s="138"/>
      <c r="D184" s="197">
        <v>70000</v>
      </c>
      <c r="E184" s="174"/>
      <c r="J184" s="95"/>
    </row>
    <row r="185" spans="1:10" ht="15" customHeight="1">
      <c r="A185" s="221" t="s">
        <v>327</v>
      </c>
      <c r="B185" s="222">
        <v>19636.285599999999</v>
      </c>
      <c r="C185" s="102"/>
      <c r="D185" s="100">
        <v>0</v>
      </c>
      <c r="E185" s="174"/>
      <c r="J185" s="95"/>
    </row>
    <row r="186" spans="1:10" ht="15" customHeight="1">
      <c r="A186" s="221" t="s">
        <v>327</v>
      </c>
      <c r="B186" s="222">
        <v>20765.2978</v>
      </c>
      <c r="C186" s="102"/>
      <c r="D186" s="100">
        <v>0</v>
      </c>
      <c r="E186" s="174"/>
      <c r="J186" s="95"/>
    </row>
    <row r="187" spans="1:10" ht="15" customHeight="1">
      <c r="A187" s="221" t="s">
        <v>327</v>
      </c>
      <c r="B187" s="222">
        <v>27719.285599999999</v>
      </c>
      <c r="C187" s="102"/>
      <c r="D187" s="100">
        <v>0</v>
      </c>
      <c r="E187" s="174"/>
      <c r="J187" s="95"/>
    </row>
    <row r="188" spans="1:10" ht="15" customHeight="1">
      <c r="A188" s="221" t="s">
        <v>327</v>
      </c>
      <c r="B188" s="222">
        <v>20765.2978</v>
      </c>
      <c r="C188" s="102"/>
      <c r="D188" s="100">
        <v>0</v>
      </c>
      <c r="E188" s="174"/>
      <c r="J188" s="95"/>
    </row>
    <row r="189" spans="1:10" ht="15" customHeight="1">
      <c r="A189" s="221" t="s">
        <v>327</v>
      </c>
      <c r="B189" s="222">
        <v>22889.2978</v>
      </c>
      <c r="C189" s="102"/>
      <c r="D189" s="100">
        <v>0</v>
      </c>
      <c r="E189" s="174"/>
      <c r="J189" s="95"/>
    </row>
    <row r="190" spans="1:10" ht="15" customHeight="1">
      <c r="A190" s="221" t="s">
        <v>327</v>
      </c>
      <c r="B190" s="222">
        <v>15340</v>
      </c>
      <c r="C190" s="102"/>
      <c r="D190" s="100">
        <v>0</v>
      </c>
      <c r="E190" s="174"/>
      <c r="J190" s="95"/>
    </row>
    <row r="191" spans="1:10" ht="15" customHeight="1">
      <c r="A191" s="221" t="s">
        <v>327</v>
      </c>
      <c r="B191" s="222">
        <v>15861.56</v>
      </c>
      <c r="C191" s="102"/>
      <c r="D191" s="100">
        <v>0</v>
      </c>
      <c r="E191" s="174"/>
      <c r="J191" s="95"/>
    </row>
    <row r="192" spans="1:10" ht="15" customHeight="1">
      <c r="A192" s="221" t="s">
        <v>327</v>
      </c>
      <c r="B192" s="222">
        <v>14179.0216</v>
      </c>
      <c r="C192" s="102"/>
      <c r="D192" s="100">
        <v>0</v>
      </c>
      <c r="E192" s="174"/>
      <c r="J192" s="95"/>
    </row>
    <row r="193" spans="1:10" ht="15" customHeight="1">
      <c r="A193" s="221" t="s">
        <v>327</v>
      </c>
      <c r="B193" s="222">
        <v>11741</v>
      </c>
      <c r="C193" s="102"/>
      <c r="D193" s="100">
        <v>0</v>
      </c>
      <c r="E193" s="174"/>
      <c r="J193" s="95"/>
    </row>
    <row r="194" spans="1:10" ht="15" customHeight="1">
      <c r="A194" s="221" t="s">
        <v>328</v>
      </c>
      <c r="B194" s="222">
        <v>25210</v>
      </c>
      <c r="C194" s="102"/>
      <c r="D194" s="100">
        <v>0</v>
      </c>
      <c r="E194" s="174"/>
      <c r="J194" s="95"/>
    </row>
    <row r="195" spans="1:10" ht="15" customHeight="1">
      <c r="A195" s="221" t="s">
        <v>329</v>
      </c>
      <c r="B195" s="222">
        <v>47200</v>
      </c>
      <c r="C195" s="102"/>
      <c r="D195" s="100">
        <v>0</v>
      </c>
      <c r="E195" s="174"/>
      <c r="J195" s="95"/>
    </row>
    <row r="196" spans="1:10" ht="15" customHeight="1">
      <c r="A196" s="221" t="s">
        <v>329</v>
      </c>
      <c r="B196" s="222">
        <v>47200</v>
      </c>
      <c r="C196" s="102"/>
      <c r="D196" s="100">
        <v>0</v>
      </c>
      <c r="E196" s="174"/>
      <c r="J196" s="95"/>
    </row>
    <row r="197" spans="1:10" ht="15" customHeight="1">
      <c r="A197" s="221" t="s">
        <v>330</v>
      </c>
      <c r="B197" s="222">
        <v>100000</v>
      </c>
      <c r="C197" s="102"/>
      <c r="D197" s="100">
        <v>0</v>
      </c>
      <c r="E197" s="174"/>
      <c r="J197" s="95"/>
    </row>
    <row r="198" spans="1:10" ht="15" customHeight="1">
      <c r="A198" s="221" t="s">
        <v>331</v>
      </c>
      <c r="B198" s="222">
        <v>28710.462</v>
      </c>
      <c r="C198" s="102"/>
      <c r="D198" s="100">
        <v>0</v>
      </c>
      <c r="E198" s="174"/>
      <c r="J198" s="95"/>
    </row>
    <row r="199" spans="1:10" ht="15" customHeight="1">
      <c r="A199" s="221" t="s">
        <v>332</v>
      </c>
      <c r="B199" s="222">
        <v>139654.92000000001</v>
      </c>
      <c r="C199" s="102"/>
      <c r="D199" s="100">
        <v>0</v>
      </c>
      <c r="E199" s="174"/>
      <c r="J199" s="95"/>
    </row>
    <row r="200" spans="1:10" ht="15" customHeight="1">
      <c r="A200" s="221" t="s">
        <v>332</v>
      </c>
      <c r="B200" s="222">
        <v>134573.04</v>
      </c>
      <c r="C200" s="102"/>
      <c r="D200" s="100">
        <v>0</v>
      </c>
      <c r="E200" s="174"/>
      <c r="J200" s="95"/>
    </row>
    <row r="201" spans="1:10" ht="15" customHeight="1">
      <c r="A201" s="221" t="s">
        <v>333</v>
      </c>
      <c r="B201" s="222">
        <v>22656</v>
      </c>
      <c r="C201" s="102"/>
      <c r="D201" s="100">
        <v>0</v>
      </c>
      <c r="E201" s="174"/>
      <c r="J201" s="95"/>
    </row>
    <row r="202" spans="1:10" ht="15" customHeight="1">
      <c r="A202" s="221" t="s">
        <v>289</v>
      </c>
      <c r="B202" s="222">
        <v>38000</v>
      </c>
      <c r="C202" s="102"/>
      <c r="D202" s="100">
        <v>0</v>
      </c>
      <c r="E202" s="174"/>
      <c r="J202" s="95"/>
    </row>
    <row r="203" spans="1:10" ht="15" customHeight="1">
      <c r="A203" s="4" t="s">
        <v>276</v>
      </c>
      <c r="B203" s="197">
        <v>0</v>
      </c>
      <c r="C203" s="138"/>
      <c r="D203" s="197">
        <v>30208</v>
      </c>
      <c r="E203" s="174"/>
      <c r="J203" s="95"/>
    </row>
    <row r="204" spans="1:10" ht="15" customHeight="1">
      <c r="A204" s="38" t="s">
        <v>276</v>
      </c>
      <c r="B204" s="197">
        <v>0</v>
      </c>
      <c r="C204" s="138"/>
      <c r="D204" s="190">
        <v>21240</v>
      </c>
      <c r="E204" s="174"/>
      <c r="J204" s="95"/>
    </row>
    <row r="205" spans="1:10" ht="15" customHeight="1">
      <c r="A205" s="4" t="s">
        <v>249</v>
      </c>
      <c r="B205" s="197">
        <v>8053.5</v>
      </c>
      <c r="C205" s="138"/>
      <c r="D205" s="197">
        <v>8053.5</v>
      </c>
      <c r="E205" s="174"/>
      <c r="F205" s="159"/>
      <c r="G205" s="189"/>
      <c r="J205" s="95"/>
    </row>
    <row r="206" spans="1:10" ht="15" customHeight="1">
      <c r="A206" s="4" t="s">
        <v>249</v>
      </c>
      <c r="B206" s="197">
        <v>5782</v>
      </c>
      <c r="C206" s="138"/>
      <c r="D206" s="197">
        <v>5782</v>
      </c>
      <c r="E206" s="174"/>
      <c r="J206" s="95"/>
    </row>
    <row r="207" spans="1:10" ht="15" customHeight="1">
      <c r="A207" s="4" t="s">
        <v>249</v>
      </c>
      <c r="B207" s="197">
        <v>7021</v>
      </c>
      <c r="C207" s="138"/>
      <c r="D207" s="197">
        <v>7021</v>
      </c>
      <c r="E207" s="174"/>
      <c r="J207" s="95"/>
    </row>
    <row r="208" spans="1:10" ht="15" customHeight="1">
      <c r="A208" s="4" t="s">
        <v>247</v>
      </c>
      <c r="B208" s="197">
        <v>0</v>
      </c>
      <c r="C208" s="138"/>
      <c r="D208" s="197">
        <v>77880</v>
      </c>
      <c r="E208" s="174"/>
      <c r="J208" s="95"/>
    </row>
    <row r="209" spans="1:10" ht="15" customHeight="1">
      <c r="A209" s="221" t="s">
        <v>334</v>
      </c>
      <c r="B209" s="222">
        <v>99033.11</v>
      </c>
      <c r="C209" s="138"/>
      <c r="D209" s="197">
        <v>0</v>
      </c>
      <c r="E209" s="174"/>
      <c r="J209" s="95"/>
    </row>
    <row r="210" spans="1:10" ht="15" customHeight="1">
      <c r="A210" s="221" t="s">
        <v>334</v>
      </c>
      <c r="B210" s="222">
        <v>18837.96</v>
      </c>
      <c r="C210" s="138"/>
      <c r="D210" s="197">
        <v>0</v>
      </c>
      <c r="E210" s="174"/>
      <c r="J210" s="95"/>
    </row>
    <row r="211" spans="1:10" ht="15" customHeight="1">
      <c r="A211" s="221" t="s">
        <v>334</v>
      </c>
      <c r="B211" s="222">
        <v>372318.93</v>
      </c>
      <c r="C211" s="138"/>
      <c r="D211" s="197">
        <v>0</v>
      </c>
      <c r="E211" s="174"/>
      <c r="J211" s="95"/>
    </row>
    <row r="212" spans="1:10" ht="15" customHeight="1">
      <c r="A212" s="221" t="s">
        <v>334</v>
      </c>
      <c r="B212" s="222">
        <v>38260.14</v>
      </c>
      <c r="C212" s="138"/>
      <c r="D212" s="197">
        <v>0</v>
      </c>
      <c r="E212" s="174"/>
      <c r="J212" s="95"/>
    </row>
    <row r="213" spans="1:10" ht="15" customHeight="1">
      <c r="A213" s="221" t="s">
        <v>338</v>
      </c>
      <c r="B213" s="222">
        <v>58768.95</v>
      </c>
      <c r="C213" s="138"/>
      <c r="D213" s="197">
        <v>0</v>
      </c>
      <c r="E213" s="174"/>
      <c r="J213" s="95"/>
    </row>
    <row r="214" spans="1:10" ht="15" customHeight="1">
      <c r="A214" s="221" t="s">
        <v>339</v>
      </c>
      <c r="B214" s="222">
        <v>53808</v>
      </c>
      <c r="C214" s="138"/>
      <c r="D214" s="197">
        <v>0</v>
      </c>
      <c r="E214" s="174"/>
      <c r="J214" s="95"/>
    </row>
    <row r="215" spans="1:10" ht="15" customHeight="1">
      <c r="A215" s="4" t="s">
        <v>277</v>
      </c>
      <c r="B215" s="100">
        <v>0</v>
      </c>
      <c r="C215" s="138"/>
      <c r="D215" s="197">
        <v>17582</v>
      </c>
      <c r="E215" s="174"/>
      <c r="J215" s="95"/>
    </row>
    <row r="216" spans="1:10" ht="15" customHeight="1">
      <c r="A216" s="4" t="s">
        <v>277</v>
      </c>
      <c r="B216" s="100">
        <v>0</v>
      </c>
      <c r="C216" s="138"/>
      <c r="D216" s="197">
        <v>22343.3</v>
      </c>
      <c r="E216" s="174"/>
      <c r="J216" s="95"/>
    </row>
    <row r="217" spans="1:10" ht="15" customHeight="1">
      <c r="A217" s="4" t="s">
        <v>277</v>
      </c>
      <c r="B217" s="100">
        <v>0</v>
      </c>
      <c r="C217" s="138"/>
      <c r="D217" s="197">
        <f>22343.3+611+0.25</f>
        <v>22954.55</v>
      </c>
      <c r="E217" s="174"/>
      <c r="J217" s="95"/>
    </row>
    <row r="218" spans="1:10" ht="15" customHeight="1">
      <c r="A218" s="4" t="s">
        <v>277</v>
      </c>
      <c r="B218" s="100">
        <v>0</v>
      </c>
      <c r="C218" s="138"/>
      <c r="D218" s="197">
        <v>89550.2</v>
      </c>
      <c r="E218" s="174"/>
      <c r="J218" s="95"/>
    </row>
    <row r="219" spans="1:10" ht="15" customHeight="1">
      <c r="A219" s="4" t="s">
        <v>277</v>
      </c>
      <c r="B219" s="100">
        <v>0</v>
      </c>
      <c r="C219" s="138"/>
      <c r="D219" s="197">
        <v>24018.9</v>
      </c>
      <c r="E219" s="174"/>
      <c r="J219" s="95"/>
    </row>
    <row r="220" spans="1:10" ht="15" customHeight="1">
      <c r="A220" s="4" t="s">
        <v>278</v>
      </c>
      <c r="B220" s="100">
        <v>0</v>
      </c>
      <c r="C220" s="138"/>
      <c r="D220" s="197">
        <v>35400</v>
      </c>
      <c r="E220" s="174"/>
      <c r="J220" s="95"/>
    </row>
    <row r="221" spans="1:10" ht="15" customHeight="1">
      <c r="A221" s="4" t="s">
        <v>279</v>
      </c>
      <c r="B221" s="100">
        <v>0</v>
      </c>
      <c r="C221" s="138"/>
      <c r="D221" s="197">
        <v>34820.525600000001</v>
      </c>
      <c r="E221" s="174"/>
      <c r="J221" s="95"/>
    </row>
    <row r="222" spans="1:10" ht="15" customHeight="1">
      <c r="A222" s="4" t="s">
        <v>245</v>
      </c>
      <c r="B222" s="100">
        <v>0</v>
      </c>
      <c r="C222" s="138"/>
      <c r="D222" s="197">
        <v>61625.5</v>
      </c>
      <c r="E222" s="174"/>
    </row>
    <row r="223" spans="1:10" ht="15" customHeight="1">
      <c r="A223" s="4" t="s">
        <v>280</v>
      </c>
      <c r="B223" s="100">
        <v>0</v>
      </c>
      <c r="C223" s="138"/>
      <c r="D223" s="197">
        <v>24549.4162</v>
      </c>
      <c r="E223" s="174"/>
    </row>
    <row r="224" spans="1:10" ht="15" customHeight="1">
      <c r="A224" s="4" t="s">
        <v>281</v>
      </c>
      <c r="B224" s="100">
        <v>0</v>
      </c>
      <c r="C224" s="138"/>
      <c r="D224" s="197">
        <v>44165.724399999999</v>
      </c>
      <c r="E224" s="174"/>
    </row>
    <row r="225" spans="1:7" ht="15" customHeight="1">
      <c r="A225" s="4" t="s">
        <v>282</v>
      </c>
      <c r="B225" s="100">
        <v>0</v>
      </c>
      <c r="C225" s="138"/>
      <c r="D225" s="197">
        <v>54552.3796</v>
      </c>
      <c r="E225" s="174"/>
    </row>
    <row r="226" spans="1:7" ht="15" customHeight="1">
      <c r="A226" s="4" t="s">
        <v>246</v>
      </c>
      <c r="B226" s="100">
        <v>0</v>
      </c>
      <c r="C226" s="138"/>
      <c r="D226" s="197">
        <v>33630</v>
      </c>
      <c r="E226" s="174"/>
    </row>
    <row r="227" spans="1:7" ht="15" customHeight="1">
      <c r="A227" s="4" t="s">
        <v>283</v>
      </c>
      <c r="B227" s="210">
        <v>0</v>
      </c>
      <c r="C227" s="138"/>
      <c r="D227" s="197">
        <v>340636.5</v>
      </c>
      <c r="E227" s="174"/>
    </row>
    <row r="228" spans="1:7" ht="15" customHeight="1">
      <c r="A228" s="4" t="s">
        <v>284</v>
      </c>
      <c r="B228" s="210">
        <v>0</v>
      </c>
      <c r="C228" s="138"/>
      <c r="D228" s="197">
        <v>106790</v>
      </c>
      <c r="E228" s="174"/>
    </row>
    <row r="229" spans="1:7" ht="15" customHeight="1">
      <c r="A229" s="4" t="s">
        <v>285</v>
      </c>
      <c r="B229" s="210">
        <v>0</v>
      </c>
      <c r="C229" s="138"/>
      <c r="D229" s="197">
        <v>37187.499400000001</v>
      </c>
      <c r="E229" s="174"/>
    </row>
    <row r="230" spans="1:7" ht="15" customHeight="1">
      <c r="A230" s="4" t="s">
        <v>286</v>
      </c>
      <c r="B230" s="210">
        <v>0</v>
      </c>
      <c r="C230" s="138"/>
      <c r="D230" s="197">
        <v>52156</v>
      </c>
      <c r="E230" s="174"/>
    </row>
    <row r="231" spans="1:7" ht="15" customHeight="1">
      <c r="A231" s="4" t="s">
        <v>286</v>
      </c>
      <c r="B231" s="100">
        <v>0</v>
      </c>
      <c r="C231" s="138"/>
      <c r="D231" s="197">
        <v>32332</v>
      </c>
      <c r="E231" s="174"/>
    </row>
    <row r="232" spans="1:7" ht="15" customHeight="1">
      <c r="A232" s="4" t="s">
        <v>286</v>
      </c>
      <c r="B232" s="100">
        <v>0</v>
      </c>
      <c r="C232" s="138"/>
      <c r="D232" s="197">
        <v>23836</v>
      </c>
      <c r="E232" s="174"/>
    </row>
    <row r="233" spans="1:7" ht="15" customHeight="1">
      <c r="A233" s="4" t="s">
        <v>289</v>
      </c>
      <c r="B233" s="100">
        <v>0</v>
      </c>
      <c r="C233" s="138"/>
      <c r="D233" s="197">
        <v>38000</v>
      </c>
      <c r="E233" s="174"/>
    </row>
    <row r="234" spans="1:7" ht="15" customHeight="1">
      <c r="A234" s="4" t="s">
        <v>251</v>
      </c>
      <c r="B234" s="100">
        <v>0</v>
      </c>
      <c r="C234" s="4"/>
      <c r="D234" s="197">
        <v>28710.462</v>
      </c>
      <c r="E234" s="102"/>
      <c r="F234" s="96"/>
    </row>
    <row r="235" spans="1:7" ht="15" customHeight="1">
      <c r="A235" s="4" t="s">
        <v>353</v>
      </c>
      <c r="B235" s="222">
        <v>16522.36</v>
      </c>
      <c r="C235" s="4"/>
      <c r="D235" s="197">
        <v>0</v>
      </c>
      <c r="E235" s="102"/>
      <c r="F235" s="96"/>
    </row>
    <row r="236" spans="1:7" ht="15" customHeight="1">
      <c r="A236" s="6" t="s">
        <v>251</v>
      </c>
      <c r="B236" s="100">
        <v>0</v>
      </c>
      <c r="C236" s="138"/>
      <c r="D236" s="163">
        <v>28710.462</v>
      </c>
      <c r="E236" s="174"/>
      <c r="F236" s="96"/>
    </row>
    <row r="237" spans="1:7" ht="18" customHeight="1" thickBot="1">
      <c r="A237" s="175" t="s">
        <v>228</v>
      </c>
      <c r="B237" s="148">
        <f>SUM(B166:B236)</f>
        <v>3642971.0331999995</v>
      </c>
      <c r="C237" s="138"/>
      <c r="D237" s="148">
        <f>SUM(D166:D236)</f>
        <v>2545582.9365999997</v>
      </c>
      <c r="E237" s="95"/>
      <c r="F237" s="96"/>
      <c r="G237" s="95"/>
    </row>
    <row r="238" spans="1:7" ht="12.75" customHeight="1" thickTop="1">
      <c r="A238" s="177"/>
      <c r="B238" s="176"/>
      <c r="C238" s="138"/>
      <c r="D238" s="87"/>
      <c r="F238" s="96"/>
      <c r="G238" s="95"/>
    </row>
    <row r="239" spans="1:7" ht="17.25" customHeight="1">
      <c r="A239" s="132" t="s">
        <v>316</v>
      </c>
      <c r="B239" s="197"/>
      <c r="C239" s="138"/>
      <c r="D239" s="8"/>
      <c r="F239" s="96"/>
      <c r="G239" s="95"/>
    </row>
    <row r="240" spans="1:7" ht="29.25" customHeight="1">
      <c r="A240" s="240" t="s">
        <v>321</v>
      </c>
      <c r="B240" s="240"/>
      <c r="C240" s="240"/>
      <c r="D240" s="240"/>
      <c r="F240" s="96"/>
    </row>
    <row r="241" spans="1:7" ht="17.25" customHeight="1">
      <c r="A241" s="106" t="s">
        <v>56</v>
      </c>
      <c r="B241" s="121">
        <v>2024</v>
      </c>
      <c r="C241" s="108"/>
      <c r="D241" s="109">
        <v>2023</v>
      </c>
      <c r="E241" s="103"/>
      <c r="F241" s="96"/>
    </row>
    <row r="242" spans="1:7">
      <c r="A242" s="198" t="s">
        <v>273</v>
      </c>
      <c r="B242" s="197">
        <v>0</v>
      </c>
      <c r="C242" s="138"/>
      <c r="D242" s="8">
        <v>40000</v>
      </c>
    </row>
    <row r="243" spans="1:7" ht="18" customHeight="1" thickBot="1">
      <c r="A243" s="199" t="s">
        <v>230</v>
      </c>
      <c r="B243" s="148">
        <f>SUM(B242)</f>
        <v>0</v>
      </c>
      <c r="C243" s="149"/>
      <c r="D243" s="148">
        <f>SUM(D242:D242)</f>
        <v>40000</v>
      </c>
      <c r="F243" s="96"/>
    </row>
    <row r="244" spans="1:7" ht="10.5" customHeight="1" thickTop="1">
      <c r="A244" s="178"/>
      <c r="B244" s="192"/>
      <c r="C244" s="140"/>
      <c r="D244" s="139"/>
      <c r="F244" s="96"/>
    </row>
    <row r="245" spans="1:7">
      <c r="A245" s="132" t="s">
        <v>317</v>
      </c>
      <c r="B245" s="115"/>
      <c r="C245" s="94"/>
      <c r="D245" s="94"/>
      <c r="F245" s="95"/>
    </row>
    <row r="246" spans="1:7">
      <c r="A246" s="240" t="s">
        <v>383</v>
      </c>
      <c r="B246" s="240"/>
      <c r="C246" s="240"/>
      <c r="D246" s="240"/>
    </row>
    <row r="247" spans="1:7">
      <c r="A247" s="240"/>
      <c r="B247" s="240"/>
      <c r="C247" s="240"/>
      <c r="D247" s="240"/>
      <c r="F247" s="95"/>
    </row>
    <row r="248" spans="1:7" ht="15.75" customHeight="1">
      <c r="A248" s="240"/>
      <c r="B248" s="240"/>
      <c r="C248" s="240"/>
      <c r="D248" s="240"/>
      <c r="F248" s="95"/>
    </row>
    <row r="249" spans="1:7" ht="3.95" customHeight="1">
      <c r="A249" s="178" t="s">
        <v>55</v>
      </c>
      <c r="B249" s="94"/>
      <c r="C249" s="94"/>
      <c r="D249" s="94"/>
    </row>
    <row r="250" spans="1:7">
      <c r="A250" s="106" t="s">
        <v>56</v>
      </c>
      <c r="B250" s="121">
        <v>2024</v>
      </c>
      <c r="C250" s="108"/>
      <c r="D250" s="109">
        <v>2023</v>
      </c>
      <c r="F250" s="96"/>
    </row>
    <row r="251" spans="1:7" ht="15.95" customHeight="1">
      <c r="A251" s="134" t="s">
        <v>57</v>
      </c>
      <c r="B251" s="130">
        <v>65298980.340000004</v>
      </c>
      <c r="C251" s="128"/>
      <c r="D251" s="130">
        <v>65298980.340000004</v>
      </c>
      <c r="F251" s="130"/>
    </row>
    <row r="252" spans="1:7" ht="15.95" customHeight="1">
      <c r="A252" s="2" t="s">
        <v>224</v>
      </c>
      <c r="B252" s="130">
        <v>16966457</v>
      </c>
      <c r="C252" s="128"/>
      <c r="D252" s="130">
        <v>31690592.030000001</v>
      </c>
      <c r="E252" s="95"/>
      <c r="F252" s="96"/>
    </row>
    <row r="253" spans="1:7" ht="15.95" customHeight="1" thickBot="1">
      <c r="A253" s="2" t="s">
        <v>125</v>
      </c>
      <c r="B253" s="220">
        <v>-10615742.26</v>
      </c>
      <c r="C253" s="38"/>
      <c r="D253" s="208">
        <v>-14724134.890000001</v>
      </c>
      <c r="E253" s="96"/>
    </row>
    <row r="254" spans="1:7" ht="18.75" customHeight="1" thickTop="1" thickBot="1">
      <c r="A254" s="132" t="s">
        <v>58</v>
      </c>
      <c r="B254" s="112">
        <f>SUM(B251:B253)</f>
        <v>71649695.079999998</v>
      </c>
      <c r="C254" s="183"/>
      <c r="D254" s="112">
        <f>SUM(D251:D253)</f>
        <v>82265437.480000004</v>
      </c>
      <c r="E254" s="95"/>
      <c r="G254" s="95"/>
    </row>
    <row r="255" spans="1:7" ht="15.75" thickTop="1">
      <c r="A255" s="178"/>
      <c r="B255" s="123"/>
      <c r="C255" s="94"/>
      <c r="D255" s="141"/>
      <c r="F255" s="95"/>
      <c r="G255" s="96"/>
    </row>
    <row r="256" spans="1:7">
      <c r="A256" s="178"/>
      <c r="B256" s="123"/>
      <c r="C256" s="94"/>
      <c r="D256" s="141"/>
      <c r="F256" s="95"/>
      <c r="G256" s="96"/>
    </row>
    <row r="257" spans="1:7">
      <c r="A257" s="178"/>
      <c r="B257" s="123"/>
      <c r="C257" s="94"/>
      <c r="D257" s="141"/>
      <c r="F257" s="95"/>
      <c r="G257" s="96"/>
    </row>
    <row r="258" spans="1:7" ht="24" customHeight="1">
      <c r="A258" s="245" t="s">
        <v>60</v>
      </c>
      <c r="B258" s="245"/>
      <c r="C258" s="245"/>
      <c r="D258" s="245"/>
      <c r="E258" s="95"/>
      <c r="F258" s="95"/>
      <c r="G258" s="96"/>
    </row>
    <row r="259" spans="1:7" ht="15.95" customHeight="1">
      <c r="A259" s="182" t="s">
        <v>61</v>
      </c>
      <c r="B259" s="94"/>
      <c r="C259" s="94"/>
      <c r="D259" s="94"/>
      <c r="E259" s="95"/>
      <c r="F259" s="95"/>
      <c r="G259" s="95"/>
    </row>
    <row r="260" spans="1:7" ht="15.95" customHeight="1">
      <c r="A260" s="241" t="s">
        <v>318</v>
      </c>
      <c r="B260" s="241"/>
      <c r="C260" s="94"/>
      <c r="D260" s="94"/>
      <c r="F260" s="168"/>
      <c r="G260" s="204"/>
    </row>
    <row r="261" spans="1:7" ht="55.5" customHeight="1">
      <c r="A261" s="234" t="s">
        <v>379</v>
      </c>
      <c r="B261" s="234"/>
      <c r="C261" s="234"/>
      <c r="D261" s="234"/>
      <c r="G261" s="205"/>
    </row>
    <row r="262" spans="1:7">
      <c r="A262" s="126" t="s">
        <v>59</v>
      </c>
      <c r="B262" s="121">
        <v>2024</v>
      </c>
      <c r="C262" s="108"/>
      <c r="D262" s="109">
        <v>2023</v>
      </c>
      <c r="G262" s="206"/>
    </row>
    <row r="263" spans="1:7" ht="28.5" customHeight="1">
      <c r="A263" s="12" t="s">
        <v>340</v>
      </c>
      <c r="B263" s="130">
        <v>329266484.33999997</v>
      </c>
      <c r="C263" s="142"/>
      <c r="D263" s="137">
        <v>324453657.41000003</v>
      </c>
      <c r="E263" s="95"/>
      <c r="F263" s="103"/>
    </row>
    <row r="264" spans="1:7" ht="15.95" customHeight="1" thickBot="1">
      <c r="A264" s="182" t="s">
        <v>64</v>
      </c>
      <c r="B264" s="114">
        <f>SUM(B263:B263)</f>
        <v>329266484.33999997</v>
      </c>
      <c r="C264" s="135"/>
      <c r="D264" s="114">
        <f>SUM(D263:D263)</f>
        <v>324453657.41000003</v>
      </c>
      <c r="E264" s="96"/>
      <c r="F264" s="103"/>
    </row>
    <row r="265" spans="1:7" ht="6.75" customHeight="1" thickTop="1">
      <c r="A265" s="182"/>
      <c r="B265" s="123"/>
      <c r="C265" s="135"/>
      <c r="D265" s="123"/>
      <c r="E265" s="96"/>
      <c r="F265" s="103"/>
    </row>
    <row r="266" spans="1:7" ht="27.75" customHeight="1">
      <c r="A266" s="10" t="s">
        <v>343</v>
      </c>
      <c r="B266" s="211"/>
      <c r="C266" s="211"/>
      <c r="D266" s="211"/>
      <c r="E266" s="96"/>
      <c r="F266" s="103"/>
    </row>
    <row r="267" spans="1:7" ht="31.5" customHeight="1">
      <c r="A267" s="234" t="s">
        <v>344</v>
      </c>
      <c r="B267" s="234"/>
      <c r="C267" s="234"/>
      <c r="D267" s="234"/>
      <c r="E267" s="96"/>
      <c r="F267" s="103"/>
    </row>
    <row r="268" spans="1:7" ht="15.95" customHeight="1">
      <c r="A268" s="121" t="s">
        <v>59</v>
      </c>
      <c r="B268" s="121">
        <v>2024</v>
      </c>
      <c r="C268" s="121"/>
      <c r="D268" s="121">
        <v>2023</v>
      </c>
      <c r="E268" s="96"/>
      <c r="F268" s="103"/>
    </row>
    <row r="269" spans="1:7" ht="20.25" customHeight="1">
      <c r="A269" s="178" t="s">
        <v>341</v>
      </c>
      <c r="B269" s="130">
        <v>5000000</v>
      </c>
      <c r="C269" s="212"/>
      <c r="D269" s="130">
        <v>5000000</v>
      </c>
      <c r="E269" s="96"/>
      <c r="F269" s="103"/>
    </row>
    <row r="270" spans="1:7" ht="15.95" customHeight="1" thickBot="1">
      <c r="A270" s="10" t="s">
        <v>342</v>
      </c>
      <c r="B270" s="213">
        <f>SUM(B269)</f>
        <v>5000000</v>
      </c>
      <c r="C270" s="211"/>
      <c r="D270" s="213">
        <f>SUM(D269)</f>
        <v>5000000</v>
      </c>
      <c r="E270" s="96"/>
      <c r="F270" s="103"/>
    </row>
    <row r="271" spans="1:7" ht="17.25" customHeight="1" thickTop="1">
      <c r="A271" s="182" t="s">
        <v>347</v>
      </c>
      <c r="B271" s="123"/>
      <c r="C271" s="135"/>
      <c r="D271" s="123"/>
      <c r="E271" s="95"/>
      <c r="F271" s="8"/>
    </row>
    <row r="272" spans="1:7" ht="17.25" customHeight="1">
      <c r="A272" s="182"/>
      <c r="B272" s="123"/>
      <c r="C272" s="135"/>
      <c r="D272" s="123"/>
      <c r="E272" s="95"/>
      <c r="F272" s="8"/>
    </row>
    <row r="273" spans="1:8" ht="46.5" customHeight="1">
      <c r="A273" s="234" t="s">
        <v>355</v>
      </c>
      <c r="B273" s="234"/>
      <c r="C273" s="234"/>
      <c r="D273" s="234"/>
      <c r="F273" s="103"/>
    </row>
    <row r="274" spans="1:8" ht="15.95" customHeight="1">
      <c r="A274" s="126" t="s">
        <v>59</v>
      </c>
      <c r="B274" s="121">
        <v>2024</v>
      </c>
      <c r="C274" s="108"/>
      <c r="D274" s="109">
        <v>2023</v>
      </c>
      <c r="E274" s="95"/>
      <c r="F274" s="103"/>
      <c r="G274" s="95"/>
    </row>
    <row r="275" spans="1:8" ht="15.95" customHeight="1">
      <c r="A275" s="17" t="s">
        <v>272</v>
      </c>
      <c r="B275" s="130">
        <f>1071000+848916+1079.7+1000</f>
        <v>1921995.7</v>
      </c>
      <c r="C275" s="172"/>
      <c r="D275" s="130">
        <f>1139000+5100</f>
        <v>1144100</v>
      </c>
      <c r="F275" s="103"/>
      <c r="G275" s="96"/>
      <c r="H275" s="96"/>
    </row>
    <row r="276" spans="1:8" ht="15.95" customHeight="1">
      <c r="A276" s="17" t="s">
        <v>262</v>
      </c>
      <c r="B276" s="130">
        <v>9500</v>
      </c>
      <c r="C276" s="172"/>
      <c r="D276" s="130">
        <v>17000</v>
      </c>
      <c r="F276" s="103"/>
      <c r="G276" s="96"/>
      <c r="H276" s="96"/>
    </row>
    <row r="277" spans="1:8" ht="15.95" customHeight="1">
      <c r="A277" s="17" t="s">
        <v>263</v>
      </c>
      <c r="B277" s="130">
        <v>256000</v>
      </c>
      <c r="C277" s="172"/>
      <c r="D277" s="130">
        <v>398000</v>
      </c>
      <c r="F277" s="103"/>
      <c r="G277" s="96"/>
      <c r="H277" s="96"/>
    </row>
    <row r="278" spans="1:8" ht="15.95" customHeight="1">
      <c r="A278" s="17" t="s">
        <v>264</v>
      </c>
      <c r="B278" s="130">
        <v>1437000</v>
      </c>
      <c r="C278" s="172"/>
      <c r="D278" s="130">
        <v>1305000</v>
      </c>
      <c r="F278" s="103"/>
      <c r="G278" s="96"/>
      <c r="H278" s="96"/>
    </row>
    <row r="279" spans="1:8" ht="15.95" customHeight="1">
      <c r="A279" s="17" t="s">
        <v>265</v>
      </c>
      <c r="B279" s="130">
        <v>23200</v>
      </c>
      <c r="C279" s="172"/>
      <c r="D279" s="130">
        <v>23200</v>
      </c>
      <c r="F279" s="102"/>
      <c r="G279" s="96"/>
      <c r="H279" s="96"/>
    </row>
    <row r="280" spans="1:8" ht="15.95" customHeight="1">
      <c r="A280" s="17" t="s">
        <v>266</v>
      </c>
      <c r="B280" s="130">
        <v>171200</v>
      </c>
      <c r="C280" s="172"/>
      <c r="D280" s="130">
        <v>170400</v>
      </c>
      <c r="F280" s="95"/>
      <c r="G280" s="96"/>
      <c r="H280" s="96"/>
    </row>
    <row r="281" spans="1:8" ht="15.95" customHeight="1">
      <c r="A281" s="17" t="s">
        <v>267</v>
      </c>
      <c r="B281" s="130">
        <v>79000</v>
      </c>
      <c r="C281" s="172"/>
      <c r="D281" s="130">
        <v>93000</v>
      </c>
      <c r="F281" s="95"/>
      <c r="G281" s="96"/>
      <c r="H281" s="96"/>
    </row>
    <row r="282" spans="1:8" ht="15.95" customHeight="1">
      <c r="A282" s="17" t="s">
        <v>268</v>
      </c>
      <c r="B282" s="130">
        <v>37000</v>
      </c>
      <c r="C282" s="172"/>
      <c r="D282" s="130">
        <v>30000</v>
      </c>
      <c r="F282" s="96"/>
      <c r="G282" s="96"/>
      <c r="H282" s="96"/>
    </row>
    <row r="283" spans="1:8" ht="15.95" customHeight="1" thickBot="1">
      <c r="A283" s="182" t="s">
        <v>252</v>
      </c>
      <c r="B283" s="112">
        <f>SUM(B275:B282)</f>
        <v>3934895.7</v>
      </c>
      <c r="C283" s="94"/>
      <c r="D283" s="114">
        <f>SUM(D275:D282)</f>
        <v>3180700</v>
      </c>
      <c r="F283" s="96"/>
      <c r="G283" s="96"/>
      <c r="H283" s="96"/>
    </row>
    <row r="284" spans="1:8" ht="15.95" customHeight="1" thickTop="1">
      <c r="A284" s="182"/>
      <c r="B284" s="123"/>
      <c r="C284" s="94"/>
      <c r="D284" s="123"/>
      <c r="E284" s="95"/>
      <c r="F284" s="96"/>
      <c r="G284" s="96"/>
      <c r="H284" s="96"/>
    </row>
    <row r="285" spans="1:8" ht="15.95" customHeight="1">
      <c r="A285" s="182" t="s">
        <v>348</v>
      </c>
      <c r="B285" s="3"/>
      <c r="C285" s="94"/>
      <c r="D285" s="123"/>
      <c r="E285" s="95"/>
      <c r="F285" s="96"/>
      <c r="G285" s="96"/>
      <c r="H285" s="96"/>
    </row>
    <row r="286" spans="1:8" ht="27.75" customHeight="1">
      <c r="A286" s="234" t="s">
        <v>345</v>
      </c>
      <c r="B286" s="234"/>
      <c r="C286" s="234"/>
      <c r="D286" s="234"/>
      <c r="F286" s="96"/>
      <c r="G286" s="96"/>
      <c r="H286" s="96"/>
    </row>
    <row r="287" spans="1:8" ht="15.95" customHeight="1">
      <c r="A287" s="126" t="s">
        <v>59</v>
      </c>
      <c r="B287" s="121">
        <v>2024</v>
      </c>
      <c r="C287" s="108"/>
      <c r="D287" s="109">
        <v>2023</v>
      </c>
      <c r="E287" s="95"/>
      <c r="F287" s="96"/>
      <c r="G287" s="96"/>
      <c r="H287" s="96"/>
    </row>
    <row r="288" spans="1:8" ht="15.95" customHeight="1">
      <c r="A288" s="17" t="s">
        <v>270</v>
      </c>
      <c r="B288" s="19">
        <v>7955000</v>
      </c>
      <c r="C288" s="170"/>
      <c r="D288" s="19">
        <v>7500600.5599999996</v>
      </c>
      <c r="E288" s="96"/>
      <c r="F288" s="96"/>
      <c r="G288" s="96"/>
      <c r="H288" s="96"/>
    </row>
    <row r="289" spans="1:8" ht="15.95" customHeight="1" thickBot="1">
      <c r="A289" s="155" t="s">
        <v>346</v>
      </c>
      <c r="B289" s="112">
        <f>SUM(B288:B288)</f>
        <v>7955000</v>
      </c>
      <c r="C289" s="171"/>
      <c r="D289" s="112">
        <f>SUM(D288:D288)</f>
        <v>7500600.5599999996</v>
      </c>
      <c r="F289" s="96"/>
      <c r="G289" s="96"/>
      <c r="H289" s="96"/>
    </row>
    <row r="290" spans="1:8" ht="15.75" thickTop="1">
      <c r="A290" s="182" t="s">
        <v>70</v>
      </c>
      <c r="B290" s="124"/>
      <c r="C290" s="94"/>
      <c r="D290" s="124"/>
      <c r="E290" s="96"/>
      <c r="F290" s="95"/>
    </row>
    <row r="291" spans="1:8" ht="15.95" customHeight="1">
      <c r="A291" s="132" t="s">
        <v>349</v>
      </c>
      <c r="B291" s="115"/>
      <c r="C291" s="94"/>
      <c r="D291" s="124"/>
      <c r="E291" s="96"/>
      <c r="F291" s="95"/>
    </row>
    <row r="292" spans="1:8" ht="32.25" customHeight="1">
      <c r="A292" s="235" t="s">
        <v>380</v>
      </c>
      <c r="B292" s="235"/>
      <c r="C292" s="235"/>
      <c r="D292" s="235"/>
    </row>
    <row r="293" spans="1:8" ht="15.95" customHeight="1">
      <c r="A293" s="126" t="s">
        <v>59</v>
      </c>
      <c r="B293" s="121">
        <v>2024</v>
      </c>
      <c r="C293" s="108"/>
      <c r="D293" s="109">
        <v>2023</v>
      </c>
      <c r="F293" s="95"/>
    </row>
    <row r="294" spans="1:8" ht="15.95" customHeight="1">
      <c r="A294" s="134" t="s">
        <v>71</v>
      </c>
      <c r="B294" s="19">
        <v>-105785170.06999999</v>
      </c>
      <c r="C294" s="143"/>
      <c r="D294" s="8">
        <f>-106892671.74-142866.66-142866.66</f>
        <v>-107178405.05999999</v>
      </c>
      <c r="F294" s="99">
        <f>B294+105785170.07</f>
        <v>0</v>
      </c>
    </row>
    <row r="295" spans="1:8" ht="15.95" customHeight="1">
      <c r="A295" s="181" t="s">
        <v>72</v>
      </c>
      <c r="B295" s="19">
        <v>-487950</v>
      </c>
      <c r="C295" s="143"/>
      <c r="D295" s="8">
        <v>-487950</v>
      </c>
      <c r="F295" s="99"/>
    </row>
    <row r="296" spans="1:8" ht="15.95" customHeight="1">
      <c r="A296" s="181" t="s">
        <v>73</v>
      </c>
      <c r="B296" s="19">
        <v>-90262066.659999996</v>
      </c>
      <c r="C296" s="143"/>
      <c r="D296" s="8">
        <v>-78932000</v>
      </c>
      <c r="F296" s="99"/>
    </row>
    <row r="297" spans="1:8" ht="15.95" customHeight="1">
      <c r="A297" s="181" t="s">
        <v>74</v>
      </c>
      <c r="B297" s="19">
        <v>-21912982.239999998</v>
      </c>
      <c r="C297" s="143"/>
      <c r="D297" s="8">
        <f>-37798708.62+0.4</f>
        <v>-37798708.219999999</v>
      </c>
      <c r="E297" s="96"/>
      <c r="F297" s="99"/>
    </row>
    <row r="298" spans="1:8" ht="15.95" customHeight="1">
      <c r="A298" s="166" t="s">
        <v>256</v>
      </c>
      <c r="B298" s="19">
        <v>-1245000</v>
      </c>
      <c r="C298" s="143"/>
      <c r="D298" s="8">
        <v>-1140000</v>
      </c>
      <c r="E298" s="96"/>
      <c r="F298" s="99"/>
      <c r="G298" s="96"/>
    </row>
    <row r="299" spans="1:8" ht="15.95" customHeight="1">
      <c r="A299" s="181" t="s">
        <v>258</v>
      </c>
      <c r="B299" s="19">
        <v>-32806585.289999999</v>
      </c>
      <c r="C299" s="143"/>
      <c r="D299" s="8">
        <v>-30519631.5</v>
      </c>
      <c r="E299" s="96"/>
      <c r="F299" s="96"/>
      <c r="G299" s="96"/>
    </row>
    <row r="300" spans="1:8" ht="15.95" customHeight="1">
      <c r="A300" s="181" t="s">
        <v>257</v>
      </c>
      <c r="B300" s="19">
        <v>-4873730.9400000004</v>
      </c>
      <c r="C300" s="143"/>
      <c r="D300" s="8">
        <v>-2328148.4900000002</v>
      </c>
      <c r="F300" s="95"/>
      <c r="G300" s="96"/>
    </row>
    <row r="301" spans="1:8" ht="15.95" customHeight="1">
      <c r="A301" s="181" t="s">
        <v>255</v>
      </c>
      <c r="B301" s="19">
        <v>-14518035.82</v>
      </c>
      <c r="C301" s="143"/>
      <c r="D301" s="8">
        <v>-12747340</v>
      </c>
      <c r="F301" s="96"/>
      <c r="G301" s="96"/>
    </row>
    <row r="302" spans="1:8" ht="15.95" customHeight="1">
      <c r="A302" s="181" t="s">
        <v>254</v>
      </c>
      <c r="B302" s="19">
        <v>-13572731.73</v>
      </c>
      <c r="C302" s="143"/>
      <c r="D302" s="8">
        <v>-13344713</v>
      </c>
      <c r="F302" s="96"/>
      <c r="G302" s="96"/>
    </row>
    <row r="303" spans="1:8" ht="15.95" customHeight="1">
      <c r="A303" s="181" t="s">
        <v>253</v>
      </c>
      <c r="B303" s="19">
        <v>-1790435.08</v>
      </c>
      <c r="C303" s="143"/>
      <c r="D303" s="8">
        <v>-2270364</v>
      </c>
      <c r="F303" s="96"/>
    </row>
    <row r="304" spans="1:8" ht="15.95" customHeight="1" thickBot="1">
      <c r="A304" s="66" t="s">
        <v>215</v>
      </c>
      <c r="B304" s="112">
        <f>SUM(B294:B303)</f>
        <v>-287254687.82999998</v>
      </c>
      <c r="C304" s="144"/>
      <c r="D304" s="114">
        <f>SUM(D294:D303)</f>
        <v>-286747260.26999998</v>
      </c>
      <c r="E304" s="95"/>
      <c r="F304" s="96"/>
      <c r="G304" s="95"/>
    </row>
    <row r="305" spans="1:8" ht="11.25" customHeight="1" thickTop="1">
      <c r="A305" s="178"/>
      <c r="B305" s="141" t="s">
        <v>0</v>
      </c>
      <c r="C305" s="141"/>
      <c r="D305" s="141"/>
      <c r="F305" s="96"/>
    </row>
    <row r="306" spans="1:8" ht="17.25" customHeight="1">
      <c r="A306" s="132" t="s">
        <v>350</v>
      </c>
      <c r="B306" s="146"/>
      <c r="C306" s="94"/>
      <c r="D306" s="147"/>
      <c r="E306" s="95"/>
      <c r="F306" s="96"/>
    </row>
    <row r="307" spans="1:8" ht="34.5" customHeight="1">
      <c r="A307" s="235" t="s">
        <v>356</v>
      </c>
      <c r="B307" s="235"/>
      <c r="C307" s="235"/>
      <c r="D307" s="235"/>
      <c r="F307" s="167"/>
      <c r="G307" s="96"/>
    </row>
    <row r="308" spans="1:8" ht="15.75" customHeight="1">
      <c r="A308" s="106" t="s">
        <v>59</v>
      </c>
      <c r="B308" s="121">
        <v>2024</v>
      </c>
      <c r="C308" s="108"/>
      <c r="D308" s="109">
        <v>2023</v>
      </c>
      <c r="F308" s="96"/>
    </row>
    <row r="309" spans="1:8" ht="15.95" customHeight="1">
      <c r="A309" s="94" t="s">
        <v>271</v>
      </c>
      <c r="B309" s="145">
        <v>-480000</v>
      </c>
      <c r="C309" s="142"/>
      <c r="D309" s="145">
        <v>-245000</v>
      </c>
      <c r="F309" s="96"/>
      <c r="H309" s="154"/>
    </row>
    <row r="310" spans="1:8" ht="15.95" customHeight="1">
      <c r="A310" s="94" t="s">
        <v>385</v>
      </c>
      <c r="B310" s="145">
        <v>-240000</v>
      </c>
      <c r="C310" s="142"/>
      <c r="D310" s="145">
        <v>-245000</v>
      </c>
      <c r="E310" s="95"/>
      <c r="F310" s="96"/>
    </row>
    <row r="311" spans="1:8" ht="15.95" customHeight="1">
      <c r="A311" s="94" t="s">
        <v>386</v>
      </c>
      <c r="B311" s="145">
        <v>-220000</v>
      </c>
      <c r="C311" s="142"/>
      <c r="D311" s="145">
        <v>-230000</v>
      </c>
      <c r="F311" s="96"/>
    </row>
    <row r="312" spans="1:8" ht="15.95" customHeight="1">
      <c r="A312" s="94" t="s">
        <v>387</v>
      </c>
      <c r="B312" s="145">
        <v>-150000</v>
      </c>
      <c r="C312" s="142"/>
      <c r="D312" s="145">
        <v>-165000</v>
      </c>
      <c r="F312" s="96"/>
    </row>
    <row r="313" spans="1:8" ht="15.95" customHeight="1" thickBot="1">
      <c r="A313" s="182" t="s">
        <v>302</v>
      </c>
      <c r="B313" s="112">
        <f>SUM(B309:B312)</f>
        <v>-1090000</v>
      </c>
      <c r="C313" s="135"/>
      <c r="D313" s="114">
        <f>SUM(D309:D312)</f>
        <v>-885000</v>
      </c>
      <c r="E313" s="96"/>
      <c r="F313" s="96"/>
    </row>
    <row r="314" spans="1:8" ht="10.5" customHeight="1" thickTop="1">
      <c r="A314" s="178"/>
      <c r="B314" s="141"/>
      <c r="C314" s="141"/>
      <c r="D314" s="141"/>
      <c r="E314" s="96"/>
      <c r="F314" s="96"/>
    </row>
    <row r="315" spans="1:8" ht="15.95" customHeight="1">
      <c r="A315" s="132" t="s">
        <v>351</v>
      </c>
      <c r="B315" s="196"/>
      <c r="C315" s="156"/>
      <c r="D315" s="131"/>
      <c r="E315" s="96"/>
      <c r="F315" s="96"/>
    </row>
    <row r="316" spans="1:8" ht="34.5" customHeight="1">
      <c r="A316" s="232" t="s">
        <v>389</v>
      </c>
      <c r="B316" s="232"/>
      <c r="C316" s="232"/>
      <c r="D316" s="232"/>
      <c r="E316" s="96"/>
      <c r="F316" s="145"/>
      <c r="G316" s="102"/>
    </row>
    <row r="317" spans="1:8" ht="15.95" customHeight="1">
      <c r="A317" s="106" t="s">
        <v>59</v>
      </c>
      <c r="B317" s="109">
        <v>2024</v>
      </c>
      <c r="C317" s="108"/>
      <c r="D317" s="109">
        <v>2023</v>
      </c>
      <c r="E317" s="96"/>
      <c r="F317" s="96"/>
      <c r="G317" s="102"/>
    </row>
    <row r="318" spans="1:8" ht="15.95" customHeight="1">
      <c r="A318" s="180" t="s">
        <v>100</v>
      </c>
      <c r="B318" s="145">
        <v>-606129.9</v>
      </c>
      <c r="C318" s="156"/>
      <c r="D318" s="145">
        <v>-534567.84</v>
      </c>
      <c r="E318" s="100"/>
      <c r="F318" s="96"/>
      <c r="G318" s="100"/>
      <c r="H318" s="95"/>
    </row>
    <row r="319" spans="1:8" ht="15.95" customHeight="1">
      <c r="A319" s="180" t="s">
        <v>101</v>
      </c>
      <c r="B319" s="145">
        <v>-372894.01</v>
      </c>
      <c r="C319" s="156"/>
      <c r="D319" s="145">
        <v>-209525</v>
      </c>
      <c r="E319" s="96"/>
      <c r="G319" s="100"/>
    </row>
    <row r="320" spans="1:8" ht="15.95" customHeight="1">
      <c r="A320" s="158" t="s">
        <v>102</v>
      </c>
      <c r="B320" s="145">
        <v>-1954051.9</v>
      </c>
      <c r="C320" s="156"/>
      <c r="D320" s="145">
        <v>-1784591.11</v>
      </c>
      <c r="E320" s="96"/>
      <c r="F320" s="95"/>
      <c r="G320" s="100"/>
    </row>
    <row r="321" spans="1:8" ht="15.95" customHeight="1">
      <c r="A321" s="158" t="s">
        <v>103</v>
      </c>
      <c r="B321" s="145">
        <v>-6289069.8600000003</v>
      </c>
      <c r="C321" s="156"/>
      <c r="D321" s="145">
        <v>-4031315.2</v>
      </c>
      <c r="E321" s="96"/>
      <c r="F321" s="95"/>
      <c r="G321" s="102"/>
    </row>
    <row r="322" spans="1:8" ht="15.95" customHeight="1">
      <c r="A322" s="158" t="s">
        <v>104</v>
      </c>
      <c r="B322" s="145">
        <v>-461380.29</v>
      </c>
      <c r="C322" s="156"/>
      <c r="D322" s="145">
        <v>-274246.63</v>
      </c>
      <c r="E322" s="96"/>
      <c r="F322" s="145"/>
      <c r="G322" s="100"/>
      <c r="H322" s="96"/>
    </row>
    <row r="323" spans="1:8" ht="15.95" customHeight="1">
      <c r="A323" s="158" t="s">
        <v>105</v>
      </c>
      <c r="B323" s="145">
        <v>-59627.3</v>
      </c>
      <c r="C323" s="156"/>
      <c r="D323" s="145">
        <v>-159253.88</v>
      </c>
      <c r="E323" s="96"/>
      <c r="F323" s="145"/>
      <c r="G323" s="100"/>
      <c r="H323" s="96"/>
    </row>
    <row r="324" spans="1:8" ht="15.95" customHeight="1">
      <c r="A324" s="158" t="s">
        <v>106</v>
      </c>
      <c r="B324" s="145">
        <v>-1371193.46</v>
      </c>
      <c r="C324" s="156"/>
      <c r="D324" s="145">
        <v>-3338844.79</v>
      </c>
      <c r="E324" s="96"/>
      <c r="F324" s="105"/>
      <c r="G324" s="100"/>
      <c r="H324" s="96"/>
    </row>
    <row r="325" spans="1:8" ht="18" customHeight="1" thickBot="1">
      <c r="A325" s="132" t="s">
        <v>303</v>
      </c>
      <c r="B325" s="112">
        <f>SUM(B318:B324)</f>
        <v>-11114346.719999999</v>
      </c>
      <c r="C325" s="156"/>
      <c r="D325" s="112">
        <f>SUM(D318:D324)</f>
        <v>-10332344.449999999</v>
      </c>
      <c r="E325" s="95"/>
      <c r="F325" s="105"/>
      <c r="G325" s="100"/>
      <c r="H325" s="96"/>
    </row>
    <row r="326" spans="1:8" ht="15.95" customHeight="1" thickTop="1">
      <c r="A326" s="132" t="s">
        <v>352</v>
      </c>
      <c r="B326" s="102"/>
      <c r="C326" s="102"/>
      <c r="D326" s="102"/>
      <c r="E326" s="95"/>
      <c r="F326" s="105"/>
      <c r="G326" s="96"/>
      <c r="H326" s="96"/>
    </row>
    <row r="327" spans="1:8" ht="15.95" customHeight="1">
      <c r="A327" s="155" t="s">
        <v>357</v>
      </c>
      <c r="B327" s="157"/>
      <c r="C327" s="4"/>
      <c r="D327" s="4"/>
      <c r="F327" s="105"/>
      <c r="G327" s="100"/>
    </row>
    <row r="328" spans="1:8" ht="29.25" customHeight="1">
      <c r="A328" s="236" t="s">
        <v>373</v>
      </c>
      <c r="B328" s="236"/>
      <c r="C328" s="236"/>
      <c r="D328" s="236"/>
      <c r="E328" s="200"/>
      <c r="F328" s="105"/>
      <c r="G328" s="100"/>
    </row>
    <row r="329" spans="1:8" ht="15.95" customHeight="1">
      <c r="A329" s="182" t="s">
        <v>241</v>
      </c>
      <c r="B329" s="193"/>
      <c r="C329" s="193"/>
      <c r="D329" s="194"/>
      <c r="F329" s="105"/>
      <c r="G329" s="100"/>
    </row>
    <row r="330" spans="1:8" ht="15.95" customHeight="1">
      <c r="A330" s="106" t="s">
        <v>59</v>
      </c>
      <c r="B330" s="109">
        <v>2024</v>
      </c>
      <c r="C330" s="108"/>
      <c r="D330" s="109">
        <v>2023</v>
      </c>
      <c r="F330" s="105"/>
      <c r="G330" s="100"/>
    </row>
    <row r="331" spans="1:8" ht="15.95" customHeight="1">
      <c r="A331" s="68" t="s">
        <v>358</v>
      </c>
      <c r="B331" s="145">
        <f>-293160.22-365355.93</f>
        <v>-658516.14999999991</v>
      </c>
      <c r="C331" s="156"/>
      <c r="D331" s="145">
        <f>-293160.22-365355.93</f>
        <v>-658516.14999999991</v>
      </c>
      <c r="F331" s="105"/>
      <c r="G331" s="100"/>
    </row>
    <row r="332" spans="1:8" ht="15.95" customHeight="1">
      <c r="A332" s="68" t="s">
        <v>359</v>
      </c>
      <c r="B332" s="145">
        <v>-2399160.83</v>
      </c>
      <c r="C332" s="156"/>
      <c r="D332" s="145">
        <v>-3001210.51</v>
      </c>
      <c r="F332" s="105"/>
      <c r="G332" s="100"/>
    </row>
    <row r="333" spans="1:8" ht="15.95" customHeight="1">
      <c r="A333" s="68" t="s">
        <v>360</v>
      </c>
      <c r="B333" s="145">
        <v>-2959504.03</v>
      </c>
      <c r="C333" s="156"/>
      <c r="D333" s="145">
        <v>-3406548.38</v>
      </c>
      <c r="F333" s="105"/>
      <c r="G333" s="100"/>
    </row>
    <row r="334" spans="1:8" ht="15.95" customHeight="1">
      <c r="A334" s="68" t="s">
        <v>361</v>
      </c>
      <c r="B334" s="145">
        <v>-3107793</v>
      </c>
      <c r="C334" s="156"/>
      <c r="D334" s="145">
        <v>-3437793</v>
      </c>
      <c r="F334" s="105"/>
      <c r="G334" s="100"/>
    </row>
    <row r="335" spans="1:8" ht="15.95" customHeight="1" thickBot="1">
      <c r="A335" s="215" t="s">
        <v>362</v>
      </c>
      <c r="B335" s="216">
        <f>SUM(B331:B334)</f>
        <v>-9124974.0099999998</v>
      </c>
      <c r="C335" s="156"/>
      <c r="D335" s="216">
        <f>SUM(D331:D334)</f>
        <v>-10504068.039999999</v>
      </c>
      <c r="E335" s="96"/>
      <c r="F335" s="105"/>
      <c r="G335" s="100"/>
    </row>
    <row r="336" spans="1:8" ht="15.95" customHeight="1" thickTop="1">
      <c r="C336" s="156"/>
      <c r="D336" s="131"/>
      <c r="E336" s="96"/>
      <c r="F336" s="105"/>
      <c r="G336" s="100"/>
    </row>
    <row r="337" spans="1:7" ht="15.95" customHeight="1">
      <c r="A337" s="237" t="s">
        <v>363</v>
      </c>
      <c r="B337" s="237"/>
      <c r="C337" s="156"/>
      <c r="D337" s="131"/>
      <c r="E337" s="96"/>
      <c r="F337" s="105"/>
      <c r="G337" s="100"/>
    </row>
    <row r="338" spans="1:7" ht="36.75" customHeight="1">
      <c r="A338" s="233" t="s">
        <v>374</v>
      </c>
      <c r="B338" s="233"/>
      <c r="C338" s="233"/>
      <c r="D338" s="233"/>
      <c r="F338" s="105"/>
      <c r="G338" s="100"/>
    </row>
    <row r="339" spans="1:7" ht="15.95" customHeight="1">
      <c r="A339" s="106" t="s">
        <v>59</v>
      </c>
      <c r="B339" s="109">
        <v>2024</v>
      </c>
      <c r="C339" s="108"/>
      <c r="D339" s="109">
        <v>2023</v>
      </c>
      <c r="F339" s="105"/>
      <c r="G339" s="100"/>
    </row>
    <row r="340" spans="1:7" ht="15.95" customHeight="1">
      <c r="A340" s="41" t="s">
        <v>364</v>
      </c>
      <c r="B340" s="207">
        <v>-736198.38</v>
      </c>
      <c r="C340" s="156"/>
      <c r="D340" s="207">
        <v>-872862.18</v>
      </c>
      <c r="E340" s="95"/>
      <c r="F340" s="105"/>
      <c r="G340" s="100"/>
    </row>
    <row r="341" spans="1:7" ht="15.95" customHeight="1" thickBot="1">
      <c r="A341" s="155" t="s">
        <v>365</v>
      </c>
      <c r="B341" s="216">
        <f>SUM(B340)</f>
        <v>-736198.38</v>
      </c>
      <c r="C341" s="156"/>
      <c r="D341" s="216">
        <f>SUM(D340)</f>
        <v>-872862.18</v>
      </c>
      <c r="F341" s="105"/>
      <c r="G341" s="100"/>
    </row>
    <row r="342" spans="1:7" ht="15.95" customHeight="1" thickTop="1">
      <c r="A342" s="102"/>
      <c r="B342" s="102"/>
      <c r="C342" s="102"/>
      <c r="D342" s="102"/>
      <c r="E342" s="95"/>
      <c r="F342" s="105"/>
      <c r="G342" s="100"/>
    </row>
    <row r="343" spans="1:7" ht="9.75" customHeight="1">
      <c r="A343" s="4"/>
      <c r="B343" s="157"/>
      <c r="C343" s="4"/>
      <c r="D343" s="4"/>
      <c r="E343" s="96"/>
    </row>
    <row r="344" spans="1:7">
      <c r="A344" s="155" t="s">
        <v>370</v>
      </c>
      <c r="B344" s="219"/>
      <c r="C344" s="214"/>
      <c r="D344" s="214"/>
      <c r="E344" s="95"/>
      <c r="F344" s="95"/>
    </row>
    <row r="345" spans="1:7" ht="49.5" customHeight="1">
      <c r="A345" s="233" t="s">
        <v>375</v>
      </c>
      <c r="B345" s="233"/>
      <c r="C345" s="233"/>
      <c r="D345" s="233"/>
    </row>
    <row r="346" spans="1:7">
      <c r="A346" s="106" t="s">
        <v>59</v>
      </c>
      <c r="B346" s="109">
        <v>2024</v>
      </c>
      <c r="C346" s="108"/>
      <c r="D346" s="109">
        <v>2023</v>
      </c>
    </row>
    <row r="347" spans="1:7">
      <c r="A347" s="41" t="s">
        <v>269</v>
      </c>
      <c r="B347" s="217">
        <v>-47865.4</v>
      </c>
      <c r="C347" s="218"/>
      <c r="D347" s="19">
        <v>-92044.35</v>
      </c>
    </row>
    <row r="348" spans="1:7" ht="15.75" thickBot="1">
      <c r="A348" s="156" t="s">
        <v>261</v>
      </c>
      <c r="B348" s="20">
        <f>SUM(B347)</f>
        <v>-47865.4</v>
      </c>
      <c r="C348" s="38"/>
      <c r="D348" s="20">
        <f>SUM(D347)</f>
        <v>-92044.35</v>
      </c>
      <c r="E348" s="95"/>
      <c r="F348" s="95"/>
    </row>
    <row r="349" spans="1:7" ht="9.75" customHeight="1" thickTop="1">
      <c r="A349" s="6"/>
      <c r="B349" s="6"/>
      <c r="C349" s="6"/>
      <c r="D349" s="6"/>
      <c r="F349" s="95"/>
    </row>
    <row r="350" spans="1:7">
      <c r="A350" s="122" t="s">
        <v>305</v>
      </c>
      <c r="B350" s="6"/>
      <c r="C350" s="6"/>
      <c r="D350" s="6"/>
      <c r="E350" s="95"/>
      <c r="F350" s="95"/>
    </row>
    <row r="351" spans="1:7">
      <c r="A351" s="132" t="s">
        <v>371</v>
      </c>
      <c r="B351" s="157"/>
      <c r="C351" s="94"/>
      <c r="D351" s="94"/>
      <c r="F351" s="95"/>
    </row>
    <row r="352" spans="1:7" ht="36.75" customHeight="1">
      <c r="A352" s="232" t="s">
        <v>388</v>
      </c>
      <c r="B352" s="232"/>
      <c r="C352" s="232"/>
      <c r="D352" s="232"/>
    </row>
    <row r="353" spans="1:6">
      <c r="A353" s="106" t="s">
        <v>59</v>
      </c>
      <c r="B353" s="109">
        <v>2024</v>
      </c>
      <c r="C353" s="108"/>
      <c r="D353" s="109">
        <v>2023</v>
      </c>
    </row>
    <row r="354" spans="1:6">
      <c r="A354" s="180" t="s">
        <v>86</v>
      </c>
      <c r="B354" s="8">
        <v>-6974530.9199999999</v>
      </c>
      <c r="C354" s="137"/>
      <c r="D354" s="8">
        <v>-5980344.7999999998</v>
      </c>
    </row>
    <row r="355" spans="1:6">
      <c r="A355" s="180" t="s">
        <v>87</v>
      </c>
      <c r="B355" s="8">
        <v>-4842609.43</v>
      </c>
      <c r="C355" s="137"/>
      <c r="D355" s="8">
        <v>-5039767.0199999996</v>
      </c>
      <c r="F355" s="96"/>
    </row>
    <row r="356" spans="1:6">
      <c r="A356" s="180" t="s">
        <v>88</v>
      </c>
      <c r="B356" s="8">
        <v>-3689528.78</v>
      </c>
      <c r="C356" s="116"/>
      <c r="D356" s="8">
        <v>-3847407.25</v>
      </c>
      <c r="E356" s="96"/>
      <c r="F356" s="96"/>
    </row>
    <row r="357" spans="1:6">
      <c r="A357" s="180" t="s">
        <v>89</v>
      </c>
      <c r="B357" s="8">
        <v>-4786091.08</v>
      </c>
      <c r="C357" s="116"/>
      <c r="D357" s="8">
        <v>-4244622.08</v>
      </c>
      <c r="E357" s="96"/>
      <c r="F357" s="96"/>
    </row>
    <row r="358" spans="1:6">
      <c r="A358" s="180" t="s">
        <v>90</v>
      </c>
      <c r="B358" s="8">
        <v>-3359090.12</v>
      </c>
      <c r="C358" s="116"/>
      <c r="D358" s="8">
        <v>-367489.69</v>
      </c>
      <c r="E358" s="8"/>
      <c r="F358" s="96"/>
    </row>
    <row r="359" spans="1:6">
      <c r="A359" s="180" t="s">
        <v>91</v>
      </c>
      <c r="B359" s="8">
        <v>-9291078.7200000007</v>
      </c>
      <c r="C359" s="116"/>
      <c r="D359" s="8">
        <v>-10673124.07</v>
      </c>
      <c r="E359" s="8"/>
      <c r="F359" s="96"/>
    </row>
    <row r="360" spans="1:6">
      <c r="A360" s="180" t="s">
        <v>92</v>
      </c>
      <c r="B360" s="8">
        <v>-3062690.17</v>
      </c>
      <c r="C360" s="116"/>
      <c r="D360" s="8">
        <v>-3029733.14</v>
      </c>
      <c r="E360" s="8"/>
      <c r="F360" s="96"/>
    </row>
    <row r="361" spans="1:6">
      <c r="A361" s="180" t="s">
        <v>93</v>
      </c>
      <c r="B361" s="8">
        <v>-2164014.87</v>
      </c>
      <c r="C361" s="116"/>
      <c r="D361" s="8">
        <v>-4570543.09</v>
      </c>
      <c r="E361" s="8"/>
      <c r="F361" s="96"/>
    </row>
    <row r="362" spans="1:6">
      <c r="A362" s="178" t="s">
        <v>95</v>
      </c>
      <c r="B362" s="8">
        <v>-4456024.08</v>
      </c>
      <c r="C362" s="116"/>
      <c r="D362" s="8">
        <v>-2374746.7799999998</v>
      </c>
      <c r="E362" s="145"/>
      <c r="F362" s="96"/>
    </row>
    <row r="363" spans="1:6">
      <c r="A363" s="178" t="s">
        <v>96</v>
      </c>
      <c r="B363" s="8">
        <v>-3000</v>
      </c>
      <c r="C363" s="116"/>
      <c r="D363" s="8">
        <v>-2000</v>
      </c>
      <c r="E363" s="96"/>
      <c r="F363" s="96"/>
    </row>
    <row r="364" spans="1:6" ht="16.5" customHeight="1">
      <c r="A364" s="178" t="s">
        <v>97</v>
      </c>
      <c r="B364" s="8">
        <v>-147000</v>
      </c>
      <c r="C364" s="116"/>
      <c r="D364" s="8">
        <v>-280000</v>
      </c>
      <c r="E364" s="96"/>
      <c r="F364" s="96"/>
    </row>
    <row r="365" spans="1:6" ht="17.25" customHeight="1">
      <c r="A365" s="180" t="s">
        <v>98</v>
      </c>
      <c r="B365" s="8">
        <f>-4025784.08+0.73+658.7-508984</f>
        <v>-4534108.6500000004</v>
      </c>
      <c r="C365" s="116"/>
      <c r="D365" s="8">
        <f>-4955876.87-246.26-4811.17</f>
        <v>-4960934.3</v>
      </c>
      <c r="E365" s="96"/>
      <c r="F365" s="96"/>
    </row>
    <row r="366" spans="1:6" ht="18" customHeight="1" thickBot="1">
      <c r="A366" s="155" t="s">
        <v>366</v>
      </c>
      <c r="B366" s="112">
        <f>SUM(B354:B365)</f>
        <v>-47309766.82</v>
      </c>
      <c r="C366" s="82"/>
      <c r="D366" s="114">
        <f>SUM(D354:D365)</f>
        <v>-45370712.219999999</v>
      </c>
      <c r="E366" s="96"/>
      <c r="F366" s="96"/>
    </row>
    <row r="367" spans="1:6" ht="15.75" thickTop="1">
      <c r="E367" s="96"/>
      <c r="F367" s="96"/>
    </row>
    <row r="368" spans="1:6" ht="10.5" customHeight="1">
      <c r="B368" s="95"/>
      <c r="F368" s="96"/>
    </row>
    <row r="369" spans="1:7">
      <c r="A369" s="132" t="s">
        <v>372</v>
      </c>
      <c r="B369" s="146"/>
      <c r="C369" s="94"/>
      <c r="D369" s="147"/>
      <c r="E369" s="95"/>
      <c r="F369" s="96"/>
    </row>
    <row r="370" spans="1:7" ht="30.75" customHeight="1">
      <c r="A370" s="231" t="s">
        <v>381</v>
      </c>
      <c r="B370" s="231"/>
      <c r="C370" s="231"/>
      <c r="D370" s="231"/>
      <c r="F370" s="95"/>
    </row>
    <row r="371" spans="1:7" ht="15.75" customHeight="1">
      <c r="A371" s="182" t="s">
        <v>241</v>
      </c>
      <c r="B371" s="193"/>
      <c r="C371" s="193"/>
      <c r="D371" s="194"/>
    </row>
    <row r="372" spans="1:7">
      <c r="A372" s="106" t="s">
        <v>59</v>
      </c>
      <c r="B372" s="109">
        <v>2024</v>
      </c>
      <c r="C372" s="108"/>
      <c r="D372" s="109">
        <v>2023</v>
      </c>
      <c r="F372" s="95"/>
    </row>
    <row r="373" spans="1:7">
      <c r="A373" s="17" t="s">
        <v>301</v>
      </c>
      <c r="B373" s="145">
        <f>-94039.4-243.74</f>
        <v>-94283.14</v>
      </c>
      <c r="C373" s="156"/>
      <c r="D373" s="145">
        <v>-54801.35</v>
      </c>
      <c r="E373" s="95"/>
      <c r="F373" s="100"/>
    </row>
    <row r="374" spans="1:7" ht="15.75" thickBot="1">
      <c r="A374" s="155" t="s">
        <v>304</v>
      </c>
      <c r="B374" s="112">
        <f>SUM(B373)</f>
        <v>-94283.14</v>
      </c>
      <c r="C374" s="156"/>
      <c r="D374" s="114">
        <f>SUM(D373)</f>
        <v>-54801.35</v>
      </c>
      <c r="F374" s="96"/>
    </row>
    <row r="375" spans="1:7" ht="15.75" thickTop="1">
      <c r="B375" s="95"/>
      <c r="F375" s="96"/>
      <c r="G375" s="95">
        <f>B373+94283.14</f>
        <v>0</v>
      </c>
    </row>
    <row r="376" spans="1:7" ht="12" customHeight="1">
      <c r="A376" s="102"/>
      <c r="B376" s="103"/>
      <c r="C376" s="102"/>
      <c r="D376" s="102"/>
      <c r="E376" s="96"/>
    </row>
    <row r="377" spans="1:7" ht="12" customHeight="1">
      <c r="A377" s="150" t="s">
        <v>236</v>
      </c>
      <c r="B377" s="224"/>
      <c r="C377" s="150" t="s">
        <v>236</v>
      </c>
      <c r="D377" s="224"/>
      <c r="E377" s="96"/>
    </row>
    <row r="378" spans="1:7">
      <c r="A378" s="150" t="s">
        <v>237</v>
      </c>
      <c r="B378" s="150"/>
      <c r="C378" s="150" t="s">
        <v>367</v>
      </c>
      <c r="D378" s="225"/>
      <c r="E378" s="96"/>
    </row>
    <row r="379" spans="1:7" ht="12" customHeight="1">
      <c r="A379" s="151" t="s">
        <v>238</v>
      </c>
      <c r="B379" s="165"/>
      <c r="C379" s="150" t="s">
        <v>368</v>
      </c>
      <c r="D379" s="225"/>
      <c r="E379" s="96"/>
    </row>
    <row r="380" spans="1:7" ht="12" customHeight="1">
      <c r="A380" s="150"/>
      <c r="B380" s="150"/>
      <c r="C380" s="150"/>
      <c r="D380" s="225"/>
      <c r="E380" s="96"/>
    </row>
    <row r="381" spans="1:7">
      <c r="A381" s="226"/>
      <c r="B381" s="191"/>
      <c r="C381" s="191"/>
      <c r="D381" s="102"/>
      <c r="E381" s="96"/>
    </row>
    <row r="382" spans="1:7">
      <c r="A382" s="152" t="s">
        <v>113</v>
      </c>
      <c r="B382" s="227"/>
      <c r="C382" s="227"/>
      <c r="D382" s="228"/>
    </row>
    <row r="383" spans="1:7" ht="12" customHeight="1">
      <c r="A383" s="152" t="s">
        <v>114</v>
      </c>
      <c r="B383" s="153"/>
      <c r="C383" s="151" t="s">
        <v>118</v>
      </c>
      <c r="D383" s="228"/>
    </row>
    <row r="384" spans="1:7" ht="12" customHeight="1">
      <c r="A384" s="152" t="s">
        <v>116</v>
      </c>
      <c r="B384" s="153"/>
      <c r="C384" s="151" t="s">
        <v>115</v>
      </c>
      <c r="D384" s="228"/>
    </row>
    <row r="385" spans="1:4" ht="12" customHeight="1">
      <c r="A385" s="228"/>
      <c r="B385" s="153"/>
      <c r="C385" s="151" t="s">
        <v>117</v>
      </c>
      <c r="D385" s="228"/>
    </row>
    <row r="386" spans="1:4">
      <c r="A386" s="102"/>
      <c r="B386" s="102"/>
      <c r="C386" s="102"/>
      <c r="D386" s="102"/>
    </row>
  </sheetData>
  <mergeCells count="68">
    <mergeCell ref="A50:D50"/>
    <mergeCell ref="A51:D51"/>
    <mergeCell ref="A52:D52"/>
    <mergeCell ref="A37:D37"/>
    <mergeCell ref="A39:D39"/>
    <mergeCell ref="A41:D41"/>
    <mergeCell ref="A47:D47"/>
    <mergeCell ref="A49:D49"/>
    <mergeCell ref="A1:D1"/>
    <mergeCell ref="A2:D2"/>
    <mergeCell ref="A3:D3"/>
    <mergeCell ref="A4:D4"/>
    <mergeCell ref="A7:D7"/>
    <mergeCell ref="A8:D8"/>
    <mergeCell ref="A9:D9"/>
    <mergeCell ref="A12:D12"/>
    <mergeCell ref="A15:D15"/>
    <mergeCell ref="A18:D18"/>
    <mergeCell ref="A20:D20"/>
    <mergeCell ref="A22:D22"/>
    <mergeCell ref="A43:D43"/>
    <mergeCell ref="A44:D44"/>
    <mergeCell ref="A45:D45"/>
    <mergeCell ref="A25:D25"/>
    <mergeCell ref="A26:D26"/>
    <mergeCell ref="A27:D27"/>
    <mergeCell ref="A28:D28"/>
    <mergeCell ref="A30:D30"/>
    <mergeCell ref="A33:D33"/>
    <mergeCell ref="A35:D35"/>
    <mergeCell ref="A36:D36"/>
    <mergeCell ref="A54:D54"/>
    <mergeCell ref="A60:D60"/>
    <mergeCell ref="A316:D316"/>
    <mergeCell ref="A95:D95"/>
    <mergeCell ref="A258:D258"/>
    <mergeCell ref="A240:D240"/>
    <mergeCell ref="A307:D307"/>
    <mergeCell ref="A64:D64"/>
    <mergeCell ref="A66:D66"/>
    <mergeCell ref="A68:D68"/>
    <mergeCell ref="A71:D71"/>
    <mergeCell ref="A78:D78"/>
    <mergeCell ref="A286:D286"/>
    <mergeCell ref="A139:D139"/>
    <mergeCell ref="A56:D56"/>
    <mergeCell ref="A57:D57"/>
    <mergeCell ref="A58:D58"/>
    <mergeCell ref="A246:D248"/>
    <mergeCell ref="A260:B260"/>
    <mergeCell ref="A61:D61"/>
    <mergeCell ref="A62:D62"/>
    <mergeCell ref="A148:D148"/>
    <mergeCell ref="A164:D164"/>
    <mergeCell ref="A103:D106"/>
    <mergeCell ref="A159:D159"/>
    <mergeCell ref="A370:D370"/>
    <mergeCell ref="A352:D352"/>
    <mergeCell ref="A345:D345"/>
    <mergeCell ref="A111:D111"/>
    <mergeCell ref="A273:D273"/>
    <mergeCell ref="A261:D261"/>
    <mergeCell ref="A292:D292"/>
    <mergeCell ref="A328:D328"/>
    <mergeCell ref="A267:D267"/>
    <mergeCell ref="A337:B337"/>
    <mergeCell ref="A338:D338"/>
    <mergeCell ref="A147:B147"/>
  </mergeCells>
  <printOptions horizontalCentered="1"/>
  <pageMargins left="3.937007874015748E-2" right="3.937007874015748E-2" top="0.23622047244094491" bottom="3.937007874015748E-2" header="0.23622047244094491" footer="3.937007874015748E-2"/>
  <pageSetup paperSize="9" scale="70" fitToWidth="0" fitToHeight="0" orientation="portrait" r:id="rId1"/>
  <rowBreaks count="7" manualBreakCount="7">
    <brk id="32" max="3" man="1"/>
    <brk id="67" max="3" man="1"/>
    <brk id="135" max="3" man="1"/>
    <brk id="196" max="3" man="1"/>
    <brk id="257" max="3" man="1"/>
    <brk id="314" max="3" man="1"/>
    <brk id="385" max="3" man="1"/>
  </rowBreaks>
  <ignoredErrors>
    <ignoredError sqref="D75 D154 B154 D289 D243 B264 D92 B100 B144 D264 D325 B115 B237 B325 B304 B313 D313 D335 B75 B92 B254"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H225"/>
  <sheetViews>
    <sheetView topLeftCell="A194" zoomScaleNormal="100" zoomScaleSheetLayoutView="76" workbookViewId="0">
      <selection activeCell="B207" sqref="B207"/>
    </sheetView>
  </sheetViews>
  <sheetFormatPr baseColWidth="10" defaultRowHeight="15"/>
  <cols>
    <col min="1" max="1" width="50.5703125" customWidth="1"/>
    <col min="2" max="2" width="24.7109375" customWidth="1"/>
    <col min="3" max="3" width="11.140625" customWidth="1"/>
    <col min="4" max="4" width="24.7109375" customWidth="1"/>
    <col min="5" max="5" width="17.7109375" bestFit="1" customWidth="1"/>
    <col min="6" max="6" width="19.28515625" bestFit="1" customWidth="1"/>
    <col min="7" max="7" width="17.7109375" bestFit="1" customWidth="1"/>
    <col min="8" max="8" width="13" bestFit="1" customWidth="1"/>
  </cols>
  <sheetData>
    <row r="2" spans="1:5" s="6" customFormat="1" ht="20.25" customHeight="1">
      <c r="A2" s="251" t="s">
        <v>1</v>
      </c>
      <c r="B2" s="251"/>
      <c r="C2" s="251"/>
      <c r="D2" s="251"/>
    </row>
    <row r="3" spans="1:5" s="6" customFormat="1" ht="14.25">
      <c r="A3" s="10"/>
      <c r="B3" s="11"/>
      <c r="C3" s="11"/>
      <c r="D3" s="11"/>
    </row>
    <row r="4" spans="1:5" s="6" customFormat="1" ht="18" customHeight="1">
      <c r="A4" s="10" t="s">
        <v>2</v>
      </c>
      <c r="B4" s="11"/>
      <c r="C4" s="11"/>
      <c r="D4" s="11"/>
    </row>
    <row r="5" spans="1:5" s="6" customFormat="1" ht="18" customHeight="1">
      <c r="A5" s="10" t="s">
        <v>3</v>
      </c>
      <c r="B5" s="11"/>
      <c r="C5" s="11"/>
      <c r="D5" s="11"/>
    </row>
    <row r="6" spans="1:5" s="6" customFormat="1" ht="34.5" customHeight="1">
      <c r="A6" s="240" t="s">
        <v>139</v>
      </c>
      <c r="B6" s="240"/>
      <c r="C6" s="240"/>
      <c r="D6" s="240"/>
    </row>
    <row r="7" spans="1:5" s="6" customFormat="1" ht="12" customHeight="1">
      <c r="A7" s="12"/>
      <c r="B7" s="11"/>
      <c r="C7" s="11"/>
      <c r="D7" s="11"/>
    </row>
    <row r="8" spans="1:5" s="6" customFormat="1" ht="18" customHeight="1">
      <c r="A8" s="13" t="s">
        <v>4</v>
      </c>
      <c r="B8" s="14">
        <v>2018</v>
      </c>
      <c r="C8" s="15"/>
      <c r="D8" s="16">
        <v>2017</v>
      </c>
    </row>
    <row r="9" spans="1:5" s="6" customFormat="1" ht="18" customHeight="1">
      <c r="A9" s="17" t="s">
        <v>124</v>
      </c>
      <c r="B9" s="8">
        <v>60074.54</v>
      </c>
      <c r="C9" s="18"/>
      <c r="D9" s="19">
        <v>62741.78</v>
      </c>
    </row>
    <row r="10" spans="1:5" s="6" customFormat="1" ht="18" customHeight="1">
      <c r="A10" s="17" t="s">
        <v>158</v>
      </c>
      <c r="B10" s="8">
        <v>17236872.02</v>
      </c>
      <c r="C10" s="18"/>
      <c r="D10" s="19">
        <v>9918296.0800000001</v>
      </c>
      <c r="E10" s="7"/>
    </row>
    <row r="11" spans="1:5" s="6" customFormat="1" ht="18" customHeight="1">
      <c r="A11" s="12" t="s">
        <v>5</v>
      </c>
      <c r="B11" s="8">
        <v>155000</v>
      </c>
      <c r="C11" s="12"/>
      <c r="D11" s="19">
        <v>79000</v>
      </c>
    </row>
    <row r="12" spans="1:5" s="6" customFormat="1" ht="22.5" customHeight="1" thickBot="1">
      <c r="A12" s="10" t="s">
        <v>6</v>
      </c>
      <c r="B12" s="20">
        <f>SUM(B9:B11)</f>
        <v>17451946.559999999</v>
      </c>
      <c r="C12" s="21"/>
      <c r="D12" s="20">
        <f>SUM(D9:D11)</f>
        <v>10060037.859999999</v>
      </c>
      <c r="E12" s="9"/>
    </row>
    <row r="13" spans="1:5" s="6" customFormat="1" ht="18" customHeight="1" thickTop="1">
      <c r="A13" s="252"/>
      <c r="B13" s="252"/>
      <c r="C13" s="18"/>
      <c r="D13" s="22"/>
      <c r="E13" s="9"/>
    </row>
    <row r="14" spans="1:5" s="6" customFormat="1" ht="27.95" customHeight="1">
      <c r="A14" s="10" t="s">
        <v>7</v>
      </c>
      <c r="B14" s="23"/>
      <c r="C14" s="11"/>
      <c r="D14" s="11"/>
      <c r="E14" s="9"/>
    </row>
    <row r="15" spans="1:5" s="6" customFormat="1" ht="60" customHeight="1">
      <c r="A15" s="240" t="s">
        <v>140</v>
      </c>
      <c r="B15" s="240"/>
      <c r="C15" s="240"/>
      <c r="D15" s="240"/>
    </row>
    <row r="16" spans="1:5" s="6" customFormat="1" ht="10.5" customHeight="1">
      <c r="A16" s="24"/>
      <c r="B16" s="11"/>
      <c r="C16" s="11"/>
      <c r="D16" s="11"/>
    </row>
    <row r="17" spans="1:4" s="6" customFormat="1" ht="18" customHeight="1">
      <c r="A17" s="13" t="s">
        <v>4</v>
      </c>
      <c r="B17" s="16">
        <v>2018</v>
      </c>
      <c r="C17" s="15"/>
      <c r="D17" s="16">
        <v>2017</v>
      </c>
    </row>
    <row r="18" spans="1:4" s="6" customFormat="1" ht="18" customHeight="1">
      <c r="A18" s="25" t="s">
        <v>141</v>
      </c>
      <c r="B18" s="8">
        <v>60074.54</v>
      </c>
      <c r="C18" s="26"/>
      <c r="D18" s="19">
        <v>62741.78</v>
      </c>
    </row>
    <row r="19" spans="1:4" s="6" customFormat="1" ht="16.5" customHeight="1">
      <c r="A19" s="25" t="s">
        <v>142</v>
      </c>
      <c r="B19" s="8">
        <v>3206517.41</v>
      </c>
      <c r="C19" s="26"/>
      <c r="D19" s="19">
        <v>1180309.07</v>
      </c>
    </row>
    <row r="20" spans="1:4" s="6" customFormat="1" ht="28.5" customHeight="1">
      <c r="A20" s="25" t="s">
        <v>159</v>
      </c>
      <c r="B20" s="8">
        <v>14030354.609999999</v>
      </c>
      <c r="C20" s="26"/>
      <c r="D20" s="19">
        <v>8737987.0099999998</v>
      </c>
    </row>
    <row r="21" spans="1:4" s="6" customFormat="1" ht="18" customHeight="1">
      <c r="A21" s="25" t="s">
        <v>8</v>
      </c>
      <c r="B21" s="8">
        <v>40000</v>
      </c>
      <c r="C21" s="26"/>
      <c r="D21" s="19">
        <v>20000</v>
      </c>
    </row>
    <row r="22" spans="1:4" s="6" customFormat="1" ht="18" customHeight="1">
      <c r="A22" s="25" t="s">
        <v>9</v>
      </c>
      <c r="B22" s="8">
        <v>25000</v>
      </c>
      <c r="C22" s="26"/>
      <c r="D22" s="19">
        <v>15000</v>
      </c>
    </row>
    <row r="23" spans="1:4" s="6" customFormat="1" ht="18" customHeight="1">
      <c r="A23" s="25" t="s">
        <v>10</v>
      </c>
      <c r="B23" s="8">
        <v>10000</v>
      </c>
      <c r="C23" s="26"/>
      <c r="D23" s="19">
        <v>10000</v>
      </c>
    </row>
    <row r="24" spans="1:4" s="6" customFormat="1" ht="18" customHeight="1">
      <c r="A24" s="25" t="s">
        <v>11</v>
      </c>
      <c r="B24" s="8">
        <v>10000</v>
      </c>
      <c r="C24" s="26"/>
      <c r="D24" s="19">
        <v>10000</v>
      </c>
    </row>
    <row r="25" spans="1:4" s="6" customFormat="1" ht="18" customHeight="1">
      <c r="A25" s="25" t="s">
        <v>12</v>
      </c>
      <c r="B25" s="8">
        <v>10000</v>
      </c>
      <c r="C25" s="26"/>
      <c r="D25" s="19">
        <v>10000</v>
      </c>
    </row>
    <row r="26" spans="1:4" s="6" customFormat="1" ht="18" customHeight="1">
      <c r="A26" s="25" t="s">
        <v>13</v>
      </c>
      <c r="B26" s="8">
        <v>10000</v>
      </c>
      <c r="C26" s="26"/>
      <c r="D26" s="19">
        <v>10000</v>
      </c>
    </row>
    <row r="27" spans="1:4" s="6" customFormat="1" ht="18" customHeight="1">
      <c r="A27" s="25" t="s">
        <v>14</v>
      </c>
      <c r="B27" s="8">
        <v>10000</v>
      </c>
      <c r="C27" s="26"/>
      <c r="D27" s="19">
        <v>4000</v>
      </c>
    </row>
    <row r="28" spans="1:4" s="6" customFormat="1" ht="18" customHeight="1">
      <c r="A28" s="25" t="s">
        <v>130</v>
      </c>
      <c r="B28" s="8">
        <v>20000</v>
      </c>
      <c r="C28" s="26"/>
      <c r="D28" s="19">
        <v>0</v>
      </c>
    </row>
    <row r="29" spans="1:4" s="6" customFormat="1" ht="18" customHeight="1">
      <c r="A29" s="25" t="s">
        <v>131</v>
      </c>
      <c r="B29" s="8">
        <v>20000</v>
      </c>
      <c r="C29" s="26"/>
      <c r="D29" s="19">
        <v>0</v>
      </c>
    </row>
    <row r="30" spans="1:4" s="6" customFormat="1" ht="18" customHeight="1" thickBot="1">
      <c r="A30" s="27" t="s">
        <v>6</v>
      </c>
      <c r="B30" s="20">
        <f>SUM(B18:B29)</f>
        <v>17451946.559999999</v>
      </c>
      <c r="C30" s="28"/>
      <c r="D30" s="20">
        <f>SUM(D18:D27)</f>
        <v>10060037.859999999</v>
      </c>
    </row>
    <row r="31" spans="1:4" s="6" customFormat="1" ht="18" customHeight="1" thickTop="1">
      <c r="B31" s="29"/>
      <c r="C31" s="28"/>
      <c r="D31" s="30"/>
    </row>
    <row r="32" spans="1:4" s="6" customFormat="1" ht="18" customHeight="1">
      <c r="A32" s="10" t="s">
        <v>15</v>
      </c>
      <c r="B32" s="31"/>
      <c r="C32" s="11"/>
      <c r="D32" s="11"/>
    </row>
    <row r="33" spans="1:4" s="6" customFormat="1" ht="32.25" customHeight="1">
      <c r="A33" s="240" t="s">
        <v>143</v>
      </c>
      <c r="B33" s="240"/>
      <c r="C33" s="240"/>
      <c r="D33" s="240"/>
    </row>
    <row r="34" spans="1:4" s="6" customFormat="1" ht="18" customHeight="1">
      <c r="A34" s="13" t="s">
        <v>4</v>
      </c>
      <c r="B34" s="32">
        <v>2018</v>
      </c>
      <c r="C34" s="15"/>
      <c r="D34" s="16">
        <v>2017</v>
      </c>
    </row>
    <row r="35" spans="1:4" s="6" customFormat="1" ht="18" customHeight="1">
      <c r="A35" s="17" t="s">
        <v>16</v>
      </c>
      <c r="B35" s="19">
        <v>99969.62</v>
      </c>
      <c r="C35" s="33"/>
      <c r="D35" s="19"/>
    </row>
    <row r="36" spans="1:4" s="6" customFormat="1" ht="19.5" customHeight="1">
      <c r="A36" s="25" t="s">
        <v>17</v>
      </c>
      <c r="B36" s="19">
        <v>345838.73</v>
      </c>
      <c r="C36" s="34"/>
      <c r="D36" s="19"/>
    </row>
    <row r="37" spans="1:4" s="6" customFormat="1" ht="18" customHeight="1">
      <c r="A37" s="25" t="s">
        <v>18</v>
      </c>
      <c r="B37" s="19">
        <v>1046207.91</v>
      </c>
      <c r="C37" s="34"/>
      <c r="D37" s="19"/>
    </row>
    <row r="38" spans="1:4" s="6" customFormat="1" ht="18" customHeight="1" thickBot="1">
      <c r="A38" s="27" t="s">
        <v>6</v>
      </c>
      <c r="B38" s="20">
        <f>SUM(B35:B37)</f>
        <v>1492016.26</v>
      </c>
      <c r="C38" s="28"/>
      <c r="D38" s="20">
        <f>SUM(D35:D37)</f>
        <v>0</v>
      </c>
    </row>
    <row r="39" spans="1:4" s="6" customFormat="1" ht="18" customHeight="1" thickTop="1">
      <c r="A39" s="27"/>
      <c r="B39" s="29"/>
      <c r="C39" s="28"/>
      <c r="D39" s="30"/>
    </row>
    <row r="40" spans="1:4" s="6" customFormat="1" ht="18" customHeight="1">
      <c r="A40" s="27"/>
      <c r="B40" s="29"/>
      <c r="C40" s="28"/>
      <c r="D40" s="30"/>
    </row>
    <row r="41" spans="1:4" s="6" customFormat="1" ht="18" customHeight="1">
      <c r="A41" s="27"/>
      <c r="B41" s="29"/>
      <c r="C41" s="28"/>
      <c r="D41" s="30"/>
    </row>
    <row r="42" spans="1:4" s="6" customFormat="1" ht="27.75" customHeight="1">
      <c r="A42" s="10" t="s">
        <v>165</v>
      </c>
      <c r="B42" s="29"/>
      <c r="C42" s="28"/>
      <c r="D42" s="30"/>
    </row>
    <row r="43" spans="1:4" s="6" customFormat="1" ht="33.75" customHeight="1">
      <c r="A43" s="240" t="s">
        <v>144</v>
      </c>
      <c r="B43" s="240"/>
      <c r="C43" s="240"/>
      <c r="D43" s="240"/>
    </row>
    <row r="44" spans="1:4" s="6" customFormat="1" ht="18" customHeight="1">
      <c r="A44" s="35" t="s">
        <v>19</v>
      </c>
      <c r="B44" s="32">
        <v>2018</v>
      </c>
      <c r="C44" s="15"/>
      <c r="D44" s="16">
        <v>2017</v>
      </c>
    </row>
    <row r="45" spans="1:4" s="6" customFormat="1" ht="18" customHeight="1">
      <c r="A45" s="25" t="s">
        <v>20</v>
      </c>
      <c r="B45" s="8">
        <v>0</v>
      </c>
      <c r="C45" s="36"/>
      <c r="D45" s="37">
        <v>750000</v>
      </c>
    </row>
    <row r="46" spans="1:4" s="6" customFormat="1" ht="18" customHeight="1">
      <c r="A46" s="25" t="s">
        <v>21</v>
      </c>
      <c r="B46" s="8">
        <v>0</v>
      </c>
      <c r="C46" s="36"/>
      <c r="D46" s="37">
        <v>130875</v>
      </c>
    </row>
    <row r="47" spans="1:4" s="6" customFormat="1" ht="18" customHeight="1">
      <c r="A47" s="25" t="s">
        <v>22</v>
      </c>
      <c r="B47" s="8">
        <v>0</v>
      </c>
      <c r="C47" s="36"/>
      <c r="D47" s="37">
        <v>255891</v>
      </c>
    </row>
    <row r="48" spans="1:4" s="6" customFormat="1" ht="18" customHeight="1">
      <c r="A48" s="38" t="s">
        <v>132</v>
      </c>
      <c r="B48" s="8">
        <v>8947771.3900000006</v>
      </c>
      <c r="C48" s="28"/>
      <c r="D48" s="39">
        <v>0</v>
      </c>
    </row>
    <row r="49" spans="1:4" s="6" customFormat="1" ht="18" customHeight="1" thickBot="1">
      <c r="A49" s="10" t="s">
        <v>23</v>
      </c>
      <c r="B49" s="20">
        <f>SUM(B45:B48)</f>
        <v>8947771.3900000006</v>
      </c>
      <c r="C49" s="28"/>
      <c r="D49" s="20">
        <f>SUM(D45:D48)</f>
        <v>1136766</v>
      </c>
    </row>
    <row r="50" spans="1:4" s="6" customFormat="1" ht="18" customHeight="1" thickTop="1">
      <c r="A50" s="10" t="s">
        <v>126</v>
      </c>
      <c r="B50" s="40"/>
      <c r="C50" s="11"/>
      <c r="D50" s="11"/>
    </row>
    <row r="51" spans="1:4" s="6" customFormat="1" ht="45.75" customHeight="1">
      <c r="A51" s="253" t="s">
        <v>145</v>
      </c>
      <c r="B51" s="253"/>
      <c r="C51" s="253"/>
      <c r="D51" s="253"/>
    </row>
    <row r="52" spans="1:4" s="6" customFormat="1" ht="18" customHeight="1">
      <c r="A52" s="35" t="s">
        <v>19</v>
      </c>
      <c r="B52" s="32">
        <v>2018</v>
      </c>
      <c r="C52" s="15"/>
      <c r="D52" s="16">
        <v>2017</v>
      </c>
    </row>
    <row r="53" spans="1:4" s="6" customFormat="1" ht="18" customHeight="1">
      <c r="A53" s="38" t="s">
        <v>24</v>
      </c>
      <c r="B53" s="8">
        <v>1858312.71</v>
      </c>
      <c r="C53" s="21"/>
      <c r="D53" s="19">
        <v>1858312.71</v>
      </c>
    </row>
    <row r="54" spans="1:4" s="6" customFormat="1" ht="18" customHeight="1">
      <c r="A54" s="38" t="s">
        <v>25</v>
      </c>
      <c r="B54" s="8">
        <v>2229815.46</v>
      </c>
      <c r="C54" s="21"/>
      <c r="D54" s="19">
        <v>1511089.09</v>
      </c>
    </row>
    <row r="55" spans="1:4" s="6" customFormat="1" ht="18" customHeight="1">
      <c r="A55" s="38" t="s">
        <v>26</v>
      </c>
      <c r="B55" s="8">
        <v>13106757.300000001</v>
      </c>
      <c r="C55" s="21"/>
      <c r="D55" s="19">
        <v>9756757.3000000007</v>
      </c>
    </row>
    <row r="56" spans="1:4" s="6" customFormat="1" ht="18" customHeight="1">
      <c r="A56" s="38" t="s">
        <v>27</v>
      </c>
      <c r="B56" s="8">
        <v>12099826.119999999</v>
      </c>
      <c r="C56" s="21"/>
      <c r="D56" s="19">
        <v>6749136.4000000004</v>
      </c>
    </row>
    <row r="57" spans="1:4" s="6" customFormat="1" ht="18" customHeight="1">
      <c r="A57" s="41" t="s">
        <v>28</v>
      </c>
      <c r="B57" s="8">
        <v>470564.48</v>
      </c>
      <c r="C57" s="21"/>
      <c r="D57" s="19">
        <v>401506.75</v>
      </c>
    </row>
    <row r="58" spans="1:4" s="6" customFormat="1" ht="18" customHeight="1">
      <c r="A58" s="38" t="s">
        <v>29</v>
      </c>
      <c r="B58" s="8">
        <v>9834384.7300000004</v>
      </c>
      <c r="C58" s="21"/>
      <c r="D58" s="19">
        <v>7067975.4400000004</v>
      </c>
    </row>
    <row r="59" spans="1:4" s="6" customFormat="1" ht="18" customHeight="1">
      <c r="A59" s="38" t="s">
        <v>30</v>
      </c>
      <c r="B59" s="8">
        <v>280251.27</v>
      </c>
      <c r="C59" s="21"/>
      <c r="D59" s="19">
        <v>262028.53</v>
      </c>
    </row>
    <row r="60" spans="1:4" s="6" customFormat="1" ht="18" customHeight="1">
      <c r="A60" s="38" t="s">
        <v>31</v>
      </c>
      <c r="B60" s="8">
        <f>5253978+11555.81+11368.74</f>
        <v>5276902.55</v>
      </c>
      <c r="C60" s="42"/>
      <c r="D60" s="19">
        <v>4903441.84</v>
      </c>
    </row>
    <row r="61" spans="1:4" s="6" customFormat="1" ht="18" customHeight="1">
      <c r="A61" s="38" t="s">
        <v>32</v>
      </c>
      <c r="B61" s="8">
        <v>20503592.920000002</v>
      </c>
      <c r="C61" s="21"/>
      <c r="D61" s="19">
        <v>20503592.920000002</v>
      </c>
    </row>
    <row r="62" spans="1:4" s="6" customFormat="1" ht="18" customHeight="1">
      <c r="A62" s="38" t="s">
        <v>33</v>
      </c>
      <c r="B62" s="8">
        <v>16760014.050000001</v>
      </c>
      <c r="C62" s="21"/>
      <c r="D62" s="19">
        <v>16760014.050000001</v>
      </c>
    </row>
    <row r="63" spans="1:4" s="6" customFormat="1" ht="18" customHeight="1">
      <c r="A63" s="38" t="s">
        <v>34</v>
      </c>
      <c r="B63" s="8">
        <v>223044.91</v>
      </c>
      <c r="C63" s="21"/>
      <c r="D63" s="19">
        <v>223044.91</v>
      </c>
    </row>
    <row r="64" spans="1:4" s="6" customFormat="1" ht="18" customHeight="1" thickBot="1">
      <c r="A64" s="27" t="s">
        <v>35</v>
      </c>
      <c r="B64" s="43">
        <f>SUM(B53:B63)</f>
        <v>82643466.5</v>
      </c>
      <c r="C64" s="44"/>
      <c r="D64" s="43">
        <f>SUM(D53:D63)</f>
        <v>69996899.939999998</v>
      </c>
    </row>
    <row r="65" spans="1:4" s="6" customFormat="1" ht="31.5" customHeight="1" thickTop="1">
      <c r="A65" s="27" t="s">
        <v>36</v>
      </c>
      <c r="B65" s="45">
        <v>33829321.079999998</v>
      </c>
      <c r="C65" s="46"/>
      <c r="D65" s="47">
        <v>29427262.850000001</v>
      </c>
    </row>
    <row r="66" spans="1:4" s="6" customFormat="1" ht="18" customHeight="1" thickBot="1">
      <c r="A66" s="27" t="s">
        <v>37</v>
      </c>
      <c r="B66" s="20">
        <f>B64-B65</f>
        <v>48814145.420000002</v>
      </c>
      <c r="C66" s="44"/>
      <c r="D66" s="20">
        <f>+D64-D65</f>
        <v>40569637.089999996</v>
      </c>
    </row>
    <row r="67" spans="1:4" s="6" customFormat="1" ht="18" customHeight="1" thickTop="1">
      <c r="A67" s="38" t="s">
        <v>38</v>
      </c>
      <c r="B67" s="19">
        <v>25496407.079999998</v>
      </c>
      <c r="C67" s="21"/>
      <c r="D67" s="19">
        <v>25496407.079999998</v>
      </c>
    </row>
    <row r="68" spans="1:4" s="6" customFormat="1" ht="18" customHeight="1">
      <c r="A68" s="38" t="s">
        <v>39</v>
      </c>
      <c r="B68" s="48">
        <v>611676</v>
      </c>
      <c r="C68" s="49"/>
      <c r="D68" s="48">
        <v>611676</v>
      </c>
    </row>
    <row r="69" spans="1:4" s="6" customFormat="1" ht="18" customHeight="1">
      <c r="A69" s="27" t="s">
        <v>37</v>
      </c>
      <c r="B69" s="50">
        <f>B67+B68</f>
        <v>26108083.079999998</v>
      </c>
      <c r="C69" s="44"/>
      <c r="D69" s="50">
        <f>+D68+D67</f>
        <v>26108083.079999998</v>
      </c>
    </row>
    <row r="70" spans="1:4" s="6" customFormat="1" ht="18" customHeight="1" thickBot="1">
      <c r="A70" s="10" t="s">
        <v>40</v>
      </c>
      <c r="B70" s="20">
        <f>B69+B66</f>
        <v>74922228.5</v>
      </c>
      <c r="C70" s="44"/>
      <c r="D70" s="20">
        <f>+D69+D66</f>
        <v>66677720.169999994</v>
      </c>
    </row>
    <row r="71" spans="1:4" s="6" customFormat="1" ht="18" customHeight="1" thickTop="1">
      <c r="A71" s="10" t="s">
        <v>127</v>
      </c>
      <c r="B71" s="31"/>
      <c r="C71" s="11"/>
      <c r="D71" s="11"/>
    </row>
    <row r="72" spans="1:4" s="6" customFormat="1" ht="46.5" customHeight="1">
      <c r="A72" s="253" t="s">
        <v>146</v>
      </c>
      <c r="B72" s="253"/>
      <c r="C72" s="253"/>
      <c r="D72" s="253"/>
    </row>
    <row r="73" spans="1:4" s="6" customFormat="1" ht="18" customHeight="1">
      <c r="A73" s="35" t="s">
        <v>19</v>
      </c>
      <c r="B73" s="32">
        <v>2018</v>
      </c>
      <c r="C73" s="15"/>
      <c r="D73" s="16">
        <v>2017</v>
      </c>
    </row>
    <row r="74" spans="1:4" s="6" customFormat="1" ht="18" customHeight="1">
      <c r="A74" s="38" t="s">
        <v>41</v>
      </c>
      <c r="B74" s="19">
        <v>7724532.0599999996</v>
      </c>
      <c r="C74" s="41"/>
      <c r="D74" s="19">
        <v>6867044.9000000004</v>
      </c>
    </row>
    <row r="75" spans="1:4" s="6" customFormat="1" ht="18" customHeight="1" thickBot="1">
      <c r="A75" s="51" t="s">
        <v>35</v>
      </c>
      <c r="B75" s="43">
        <f>SUM(B74)</f>
        <v>7724532.0599999996</v>
      </c>
      <c r="C75" s="44"/>
      <c r="D75" s="43">
        <f>SUM(D74)</f>
        <v>6867044.9000000004</v>
      </c>
    </row>
    <row r="76" spans="1:4" s="6" customFormat="1" ht="25.5" customHeight="1" thickTop="1">
      <c r="A76" s="12" t="s">
        <v>42</v>
      </c>
      <c r="B76" s="52">
        <v>5946735.0199999996</v>
      </c>
      <c r="C76" s="44"/>
      <c r="D76" s="52">
        <v>5799761.7400000002</v>
      </c>
    </row>
    <row r="77" spans="1:4" s="6" customFormat="1" ht="18" customHeight="1" thickBot="1">
      <c r="A77" s="10" t="s">
        <v>43</v>
      </c>
      <c r="B77" s="20">
        <f>B75-B76</f>
        <v>1777797.04</v>
      </c>
      <c r="C77" s="44"/>
      <c r="D77" s="20">
        <f>D75-D76</f>
        <v>1067283.1600000001</v>
      </c>
    </row>
    <row r="78" spans="1:4" s="6" customFormat="1" ht="9" customHeight="1" thickTop="1">
      <c r="A78" s="10"/>
      <c r="B78" s="50"/>
      <c r="C78" s="44"/>
      <c r="D78" s="50"/>
    </row>
    <row r="79" spans="1:4" s="6" customFormat="1" ht="18" customHeight="1">
      <c r="A79" s="10" t="s">
        <v>128</v>
      </c>
      <c r="B79" s="31"/>
      <c r="C79" s="11"/>
      <c r="D79" s="31"/>
    </row>
    <row r="80" spans="1:4" s="6" customFormat="1" ht="44.25" customHeight="1">
      <c r="A80" s="240" t="s">
        <v>147</v>
      </c>
      <c r="B80" s="240"/>
      <c r="C80" s="240"/>
      <c r="D80" s="240"/>
    </row>
    <row r="81" spans="1:6" s="6" customFormat="1" ht="18" customHeight="1">
      <c r="A81" s="35" t="s">
        <v>19</v>
      </c>
      <c r="B81" s="32">
        <v>2018</v>
      </c>
      <c r="C81" s="15"/>
      <c r="D81" s="16">
        <v>2017</v>
      </c>
    </row>
    <row r="82" spans="1:6" s="6" customFormat="1" ht="18" customHeight="1">
      <c r="A82" s="12" t="s">
        <v>44</v>
      </c>
      <c r="B82" s="19">
        <v>96000</v>
      </c>
      <c r="C82" s="11"/>
      <c r="D82" s="19">
        <f>60000+36000</f>
        <v>96000</v>
      </c>
    </row>
    <row r="83" spans="1:6" s="6" customFormat="1" ht="18" customHeight="1">
      <c r="A83" s="12" t="s">
        <v>45</v>
      </c>
      <c r="B83" s="19">
        <v>5000</v>
      </c>
      <c r="C83" s="11"/>
      <c r="D83" s="19">
        <f>2500+2500</f>
        <v>5000</v>
      </c>
    </row>
    <row r="84" spans="1:6" s="6" customFormat="1" ht="18" customHeight="1">
      <c r="A84" s="12" t="s">
        <v>46</v>
      </c>
      <c r="B84" s="19">
        <v>14956.8</v>
      </c>
      <c r="C84" s="11"/>
      <c r="D84" s="19">
        <v>14956.8</v>
      </c>
    </row>
    <row r="85" spans="1:6" s="6" customFormat="1" ht="18" customHeight="1" thickBot="1">
      <c r="A85" s="10" t="s">
        <v>129</v>
      </c>
      <c r="B85" s="53">
        <f>SUM(B82:B84)</f>
        <v>115956.8</v>
      </c>
      <c r="C85" s="44"/>
      <c r="D85" s="53">
        <f>SUM(D82:D84)</f>
        <v>115956.8</v>
      </c>
    </row>
    <row r="86" spans="1:6" s="6" customFormat="1" ht="18" customHeight="1" thickTop="1">
      <c r="A86" s="12"/>
      <c r="B86" s="11"/>
      <c r="C86" s="11"/>
      <c r="D86" s="11"/>
    </row>
    <row r="87" spans="1:6" s="6" customFormat="1" ht="18" customHeight="1">
      <c r="A87" s="10" t="s">
        <v>47</v>
      </c>
      <c r="B87" s="31"/>
      <c r="C87" s="11"/>
      <c r="D87" s="11"/>
    </row>
    <row r="88" spans="1:6" s="6" customFormat="1" ht="23.25" customHeight="1">
      <c r="A88" s="10" t="s">
        <v>48</v>
      </c>
      <c r="B88" s="31"/>
      <c r="C88" s="11"/>
      <c r="D88" s="11"/>
    </row>
    <row r="89" spans="1:6" s="6" customFormat="1" ht="35.25" customHeight="1">
      <c r="A89" s="243" t="s">
        <v>162</v>
      </c>
      <c r="B89" s="243"/>
      <c r="C89" s="243"/>
      <c r="D89" s="243"/>
    </row>
    <row r="90" spans="1:6" s="6" customFormat="1" ht="18" customHeight="1">
      <c r="A90" s="35" t="s">
        <v>49</v>
      </c>
      <c r="B90" s="32">
        <v>2018</v>
      </c>
      <c r="C90" s="15"/>
      <c r="D90" s="16">
        <v>2017</v>
      </c>
    </row>
    <row r="91" spans="1:6" s="6" customFormat="1" ht="18" customHeight="1">
      <c r="A91" s="86" t="s">
        <v>50</v>
      </c>
      <c r="B91" s="87">
        <v>176195.24</v>
      </c>
      <c r="C91" s="88"/>
      <c r="D91" s="89">
        <f>2114571.62-130785.08-0.43</f>
        <v>1983786.11</v>
      </c>
    </row>
    <row r="92" spans="1:6" s="6" customFormat="1" ht="18" customHeight="1">
      <c r="A92" s="86" t="s">
        <v>51</v>
      </c>
      <c r="B92" s="87">
        <f>+B95-B91</f>
        <v>6892979.0699999994</v>
      </c>
      <c r="C92" s="88"/>
      <c r="D92" s="89">
        <v>6849086.4000000004</v>
      </c>
      <c r="E92" s="9"/>
    </row>
    <row r="93" spans="1:6" s="6" customFormat="1" ht="18" customHeight="1">
      <c r="A93" s="86" t="s">
        <v>52</v>
      </c>
      <c r="B93" s="87">
        <v>0</v>
      </c>
      <c r="C93" s="88"/>
      <c r="D93" s="89">
        <v>31959.89</v>
      </c>
      <c r="E93" s="7"/>
    </row>
    <row r="94" spans="1:6" s="6" customFormat="1" ht="18" customHeight="1">
      <c r="A94" s="86" t="s">
        <v>53</v>
      </c>
      <c r="B94" s="87">
        <v>0</v>
      </c>
      <c r="C94" s="88"/>
      <c r="D94" s="89">
        <v>135264</v>
      </c>
    </row>
    <row r="95" spans="1:6" s="6" customFormat="1" ht="18" customHeight="1" thickBot="1">
      <c r="A95" s="54" t="s">
        <v>148</v>
      </c>
      <c r="B95" s="55">
        <v>7069174.3099999996</v>
      </c>
      <c r="C95" s="56"/>
      <c r="D95" s="55">
        <f>SUM(D91:D94)</f>
        <v>9000096.4000000004</v>
      </c>
      <c r="E95" s="9"/>
      <c r="F95" s="7"/>
    </row>
    <row r="96" spans="1:6" s="6" customFormat="1" ht="18" customHeight="1" thickTop="1">
      <c r="A96" s="12"/>
      <c r="B96" s="57"/>
      <c r="C96" s="58"/>
      <c r="D96" s="57"/>
      <c r="E96" s="9"/>
    </row>
    <row r="97" spans="1:7" s="6" customFormat="1" ht="18" customHeight="1">
      <c r="A97" s="10" t="s">
        <v>54</v>
      </c>
      <c r="B97" s="23"/>
      <c r="C97" s="11"/>
      <c r="D97" s="11"/>
      <c r="E97" s="7"/>
    </row>
    <row r="98" spans="1:7" s="6" customFormat="1" ht="15.75" customHeight="1">
      <c r="A98" s="243" t="s">
        <v>208</v>
      </c>
      <c r="B98" s="243"/>
      <c r="C98" s="243"/>
      <c r="D98" s="243"/>
    </row>
    <row r="99" spans="1:7" s="6" customFormat="1" ht="18" customHeight="1">
      <c r="A99" s="243"/>
      <c r="B99" s="243"/>
      <c r="C99" s="243"/>
      <c r="D99" s="243"/>
    </row>
    <row r="100" spans="1:7" s="6" customFormat="1" ht="23.25" customHeight="1">
      <c r="A100" s="243"/>
      <c r="B100" s="243"/>
      <c r="C100" s="243"/>
      <c r="D100" s="243"/>
    </row>
    <row r="101" spans="1:7" s="6" customFormat="1" ht="13.5" customHeight="1">
      <c r="A101" s="12" t="s">
        <v>55</v>
      </c>
      <c r="B101" s="11"/>
      <c r="C101" s="11"/>
      <c r="D101" s="11"/>
    </row>
    <row r="102" spans="1:7" s="6" customFormat="1" ht="18" customHeight="1">
      <c r="A102" s="13" t="s">
        <v>56</v>
      </c>
      <c r="B102" s="32">
        <v>2018</v>
      </c>
      <c r="C102" s="15"/>
      <c r="D102" s="16">
        <v>2017</v>
      </c>
    </row>
    <row r="103" spans="1:7" s="6" customFormat="1" ht="18" customHeight="1">
      <c r="A103" s="25" t="s">
        <v>57</v>
      </c>
      <c r="B103" s="19">
        <v>65298980</v>
      </c>
      <c r="C103" s="46"/>
      <c r="D103" s="19">
        <v>65298980.340000004</v>
      </c>
      <c r="G103" s="7"/>
    </row>
    <row r="104" spans="1:7" s="6" customFormat="1" ht="18" customHeight="1">
      <c r="A104" s="25" t="s">
        <v>160</v>
      </c>
      <c r="B104" s="59">
        <v>4758687</v>
      </c>
      <c r="C104" s="46"/>
      <c r="D104" s="59">
        <v>-3707633.34</v>
      </c>
      <c r="E104" s="85"/>
      <c r="F104" s="9"/>
    </row>
    <row r="105" spans="1:7" s="6" customFormat="1" ht="18" customHeight="1">
      <c r="A105" s="25" t="s">
        <v>161</v>
      </c>
      <c r="B105" s="19">
        <v>0</v>
      </c>
      <c r="C105" s="46"/>
      <c r="D105" s="19">
        <v>0</v>
      </c>
      <c r="F105" s="9"/>
    </row>
    <row r="106" spans="1:7" s="6" customFormat="1" ht="18" customHeight="1">
      <c r="A106" s="25" t="s">
        <v>207</v>
      </c>
      <c r="B106" s="19">
        <f>27581375</f>
        <v>27581375</v>
      </c>
      <c r="C106" s="49"/>
      <c r="D106" s="19">
        <v>8466321</v>
      </c>
      <c r="E106" s="85"/>
      <c r="F106" s="7"/>
    </row>
    <row r="107" spans="1:7" s="6" customFormat="1" ht="18" customHeight="1" thickBot="1">
      <c r="A107" s="10" t="s">
        <v>58</v>
      </c>
      <c r="B107" s="20">
        <f>SUM(B103:B106)</f>
        <v>97639042</v>
      </c>
      <c r="C107" s="28"/>
      <c r="D107" s="20">
        <f>SUM(D103:D106)</f>
        <v>70057668</v>
      </c>
      <c r="E107" s="85"/>
      <c r="F107" s="9"/>
    </row>
    <row r="108" spans="1:7" s="6" customFormat="1" ht="18" customHeight="1" thickTop="1">
      <c r="A108" s="12"/>
      <c r="B108" s="31"/>
      <c r="C108" s="11"/>
      <c r="D108" s="60"/>
      <c r="F108" s="9"/>
    </row>
    <row r="109" spans="1:7" s="6" customFormat="1" ht="31.5" customHeight="1">
      <c r="A109" s="10" t="s">
        <v>119</v>
      </c>
      <c r="B109" s="31"/>
      <c r="C109" s="38"/>
      <c r="D109" s="61"/>
      <c r="E109" s="7"/>
      <c r="F109" s="9"/>
    </row>
    <row r="110" spans="1:7" s="6" customFormat="1" ht="44.25" customHeight="1">
      <c r="A110" s="250" t="s">
        <v>209</v>
      </c>
      <c r="B110" s="250"/>
      <c r="C110" s="250"/>
      <c r="D110" s="250"/>
    </row>
    <row r="111" spans="1:7" s="6" customFormat="1" ht="17.25" customHeight="1">
      <c r="A111" s="35" t="s">
        <v>59</v>
      </c>
      <c r="B111" s="32">
        <v>2018</v>
      </c>
      <c r="C111" s="15"/>
      <c r="D111" s="16">
        <v>2017</v>
      </c>
    </row>
    <row r="112" spans="1:7" s="6" customFormat="1" ht="18" customHeight="1">
      <c r="A112" s="25" t="s">
        <v>160</v>
      </c>
      <c r="B112" s="31">
        <v>4758687</v>
      </c>
      <c r="C112" s="38"/>
      <c r="D112" s="31">
        <v>-3707633.34</v>
      </c>
    </row>
    <row r="113" spans="1:7" s="6" customFormat="1" ht="18" customHeight="1" thickBot="1">
      <c r="A113" s="17"/>
      <c r="B113" s="20">
        <f>SUM(B112)</f>
        <v>4758687</v>
      </c>
      <c r="C113" s="38"/>
      <c r="D113" s="20">
        <f>SUM(D112)</f>
        <v>-3707633.34</v>
      </c>
    </row>
    <row r="114" spans="1:7" s="6" customFormat="1" ht="18" customHeight="1" thickTop="1">
      <c r="A114" s="17"/>
      <c r="B114" s="50"/>
      <c r="C114" s="38"/>
      <c r="D114" s="61"/>
    </row>
    <row r="115" spans="1:7" s="6" customFormat="1" ht="18" customHeight="1">
      <c r="A115" s="254" t="s">
        <v>60</v>
      </c>
      <c r="B115" s="254"/>
      <c r="C115" s="254"/>
      <c r="D115" s="254"/>
    </row>
    <row r="116" spans="1:7" s="6" customFormat="1" ht="15.95" customHeight="1">
      <c r="A116" s="10" t="s">
        <v>61</v>
      </c>
      <c r="B116" s="11"/>
      <c r="C116" s="11"/>
      <c r="D116" s="11"/>
    </row>
    <row r="117" spans="1:7" s="6" customFormat="1" ht="15.95" customHeight="1">
      <c r="A117" s="10" t="s">
        <v>62</v>
      </c>
      <c r="B117" s="62"/>
      <c r="C117" s="11"/>
      <c r="D117" s="11"/>
    </row>
    <row r="118" spans="1:7" s="6" customFormat="1" ht="15.95" customHeight="1">
      <c r="A118" s="10" t="s">
        <v>120</v>
      </c>
      <c r="B118" s="63"/>
      <c r="C118" s="11"/>
      <c r="D118" s="11"/>
    </row>
    <row r="119" spans="1:7" s="6" customFormat="1" ht="31.5" customHeight="1">
      <c r="A119" s="253" t="s">
        <v>164</v>
      </c>
      <c r="B119" s="253"/>
      <c r="C119" s="253"/>
      <c r="D119" s="253"/>
    </row>
    <row r="120" spans="1:7" s="6" customFormat="1" ht="18" customHeight="1">
      <c r="A120" s="35" t="s">
        <v>59</v>
      </c>
      <c r="B120" s="32">
        <v>2018</v>
      </c>
      <c r="C120" s="15"/>
      <c r="D120" s="16">
        <v>2017</v>
      </c>
    </row>
    <row r="121" spans="1:7" s="6" customFormat="1" ht="25.5" customHeight="1">
      <c r="A121" s="17" t="s">
        <v>63</v>
      </c>
      <c r="B121" s="19">
        <v>226994116.71000001</v>
      </c>
      <c r="C121" s="41"/>
      <c r="D121" s="19">
        <v>175361735</v>
      </c>
      <c r="F121" s="9"/>
    </row>
    <row r="122" spans="1:7" s="6" customFormat="1" ht="27" customHeight="1" thickBot="1">
      <c r="A122" s="10" t="s">
        <v>64</v>
      </c>
      <c r="B122" s="20">
        <f>SUM(B121)</f>
        <v>226994116.71000001</v>
      </c>
      <c r="C122" s="44"/>
      <c r="D122" s="20">
        <f>SUM(D121)</f>
        <v>175361735</v>
      </c>
      <c r="E122" s="9"/>
      <c r="F122" s="90"/>
    </row>
    <row r="123" spans="1:7" s="6" customFormat="1" ht="18" customHeight="1" thickTop="1">
      <c r="A123" s="10"/>
      <c r="B123" s="11"/>
      <c r="C123" s="11"/>
      <c r="D123" s="11"/>
      <c r="E123" s="9"/>
      <c r="F123" s="91"/>
    </row>
    <row r="124" spans="1:7" s="6" customFormat="1" ht="18" customHeight="1">
      <c r="A124" s="10" t="s">
        <v>133</v>
      </c>
      <c r="B124" s="11"/>
      <c r="C124" s="11"/>
      <c r="D124" s="11"/>
      <c r="E124" s="9"/>
      <c r="F124" s="7"/>
    </row>
    <row r="125" spans="1:7" s="6" customFormat="1" ht="34.5" customHeight="1">
      <c r="A125" s="253" t="s">
        <v>149</v>
      </c>
      <c r="B125" s="253"/>
      <c r="C125" s="253"/>
      <c r="D125" s="253"/>
      <c r="E125" s="9"/>
      <c r="F125" s="7"/>
      <c r="G125" s="7"/>
    </row>
    <row r="126" spans="1:7" s="6" customFormat="1" ht="18" customHeight="1">
      <c r="A126" s="13" t="s">
        <v>59</v>
      </c>
      <c r="B126" s="32">
        <v>2018</v>
      </c>
      <c r="C126" s="15"/>
      <c r="D126" s="16">
        <v>2017</v>
      </c>
      <c r="E126" s="7"/>
    </row>
    <row r="127" spans="1:7" s="6" customFormat="1" ht="18" customHeight="1">
      <c r="A127" s="12" t="s">
        <v>65</v>
      </c>
      <c r="B127" s="8">
        <v>3645634.83</v>
      </c>
      <c r="C127" s="46"/>
      <c r="D127" s="19">
        <v>10044046.539999999</v>
      </c>
      <c r="F127" s="9"/>
    </row>
    <row r="128" spans="1:7" s="6" customFormat="1" ht="18" customHeight="1">
      <c r="A128" s="12" t="s">
        <v>66</v>
      </c>
      <c r="B128" s="8">
        <v>2559749.98</v>
      </c>
      <c r="C128" s="41"/>
      <c r="D128" s="19">
        <v>897800</v>
      </c>
      <c r="G128" s="7"/>
    </row>
    <row r="129" spans="1:8" s="6" customFormat="1" ht="30" customHeight="1">
      <c r="A129" s="12" t="s">
        <v>67</v>
      </c>
      <c r="B129" s="8">
        <f>2424900+235400+759300+41500+25000</f>
        <v>3486100</v>
      </c>
      <c r="C129" s="41"/>
      <c r="D129" s="19">
        <v>2031000</v>
      </c>
      <c r="F129" s="9"/>
      <c r="G129" s="9"/>
      <c r="H129" s="7"/>
    </row>
    <row r="130" spans="1:8" s="6" customFormat="1" ht="18" customHeight="1">
      <c r="A130" s="12" t="s">
        <v>68</v>
      </c>
      <c r="B130" s="8">
        <v>0</v>
      </c>
      <c r="C130" s="41"/>
      <c r="D130" s="19">
        <v>60121</v>
      </c>
    </row>
    <row r="131" spans="1:8" s="6" customFormat="1" ht="18" customHeight="1" thickBot="1">
      <c r="A131" s="12" t="s">
        <v>69</v>
      </c>
      <c r="B131" s="20">
        <f>SUM(B127:B130)</f>
        <v>9691484.8100000005</v>
      </c>
      <c r="C131" s="50"/>
      <c r="D131" s="20">
        <f>SUM(D127:D130)</f>
        <v>13032967.539999999</v>
      </c>
    </row>
    <row r="132" spans="1:8" s="6" customFormat="1" ht="18" customHeight="1" thickTop="1">
      <c r="A132" s="12"/>
      <c r="B132" s="64"/>
      <c r="C132" s="44"/>
      <c r="D132" s="64"/>
    </row>
    <row r="133" spans="1:8" s="6" customFormat="1" ht="3.75" customHeight="1">
      <c r="A133" s="10"/>
      <c r="B133" s="31"/>
      <c r="C133" s="11"/>
      <c r="D133" s="11"/>
    </row>
    <row r="134" spans="1:8" s="6" customFormat="1" ht="18" customHeight="1">
      <c r="A134" s="10" t="s">
        <v>70</v>
      </c>
      <c r="B134" s="31"/>
      <c r="C134" s="11"/>
      <c r="D134" s="31"/>
    </row>
    <row r="135" spans="1:8" s="6" customFormat="1" ht="28.5" customHeight="1">
      <c r="A135" s="93" t="s">
        <v>214</v>
      </c>
      <c r="B135" s="23"/>
      <c r="C135" s="11"/>
      <c r="D135" s="31"/>
      <c r="E135" s="92" t="s">
        <v>210</v>
      </c>
      <c r="F135" s="92"/>
    </row>
    <row r="136" spans="1:8" s="6" customFormat="1" ht="28.5" customHeight="1">
      <c r="A136" s="240" t="s">
        <v>150</v>
      </c>
      <c r="B136" s="240"/>
      <c r="C136" s="240"/>
      <c r="D136" s="240"/>
    </row>
    <row r="137" spans="1:8" s="6" customFormat="1" ht="15.95" customHeight="1">
      <c r="A137" s="12"/>
      <c r="B137" s="11"/>
      <c r="C137" s="11"/>
      <c r="D137" s="11"/>
    </row>
    <row r="138" spans="1:8" s="6" customFormat="1" ht="18" customHeight="1">
      <c r="A138" s="35" t="s">
        <v>59</v>
      </c>
      <c r="B138" s="32">
        <v>2018</v>
      </c>
      <c r="C138" s="15"/>
      <c r="D138" s="16">
        <v>2017</v>
      </c>
    </row>
    <row r="139" spans="1:8" s="6" customFormat="1" ht="18" customHeight="1">
      <c r="A139" s="25" t="s">
        <v>71</v>
      </c>
      <c r="B139" s="8">
        <v>89534450</v>
      </c>
      <c r="C139" s="65"/>
      <c r="D139" s="19">
        <v>89171865.709999993</v>
      </c>
    </row>
    <row r="140" spans="1:8" s="6" customFormat="1" ht="18" customHeight="1">
      <c r="A140" s="25" t="s">
        <v>72</v>
      </c>
      <c r="B140" s="8">
        <v>743712.2</v>
      </c>
      <c r="C140" s="65"/>
      <c r="D140" s="19">
        <v>3028651.44</v>
      </c>
    </row>
    <row r="141" spans="1:8" s="6" customFormat="1" ht="18" customHeight="1">
      <c r="A141" s="25" t="s">
        <v>73</v>
      </c>
      <c r="B141" s="8">
        <v>24472833.5</v>
      </c>
      <c r="C141" s="65"/>
      <c r="D141" s="19">
        <v>11907181.939999999</v>
      </c>
    </row>
    <row r="142" spans="1:8" s="6" customFormat="1" ht="18" customHeight="1">
      <c r="A142" s="25" t="s">
        <v>74</v>
      </c>
      <c r="B142" s="8">
        <v>5201114.3499999996</v>
      </c>
      <c r="C142" s="65"/>
      <c r="D142" s="19">
        <v>6668890.0899999999</v>
      </c>
    </row>
    <row r="143" spans="1:8" s="6" customFormat="1" ht="18" customHeight="1">
      <c r="A143" s="25" t="s">
        <v>75</v>
      </c>
      <c r="B143" s="8">
        <v>25570</v>
      </c>
      <c r="C143" s="65"/>
      <c r="D143" s="19">
        <f>65960+64867.09+1700</f>
        <v>132527.09</v>
      </c>
    </row>
    <row r="144" spans="1:8" s="6" customFormat="1" ht="18" customHeight="1">
      <c r="A144" s="25" t="s">
        <v>121</v>
      </c>
      <c r="B144" s="8">
        <v>2125250</v>
      </c>
      <c r="C144" s="65"/>
      <c r="D144" s="19">
        <v>1910328.96</v>
      </c>
    </row>
    <row r="145" spans="1:4" s="6" customFormat="1" ht="18" customHeight="1">
      <c r="A145" s="25" t="s">
        <v>122</v>
      </c>
      <c r="B145" s="8">
        <v>18316014.07</v>
      </c>
      <c r="C145" s="65"/>
      <c r="D145" s="19">
        <v>15254923.810000001</v>
      </c>
    </row>
    <row r="146" spans="1:4" s="6" customFormat="1" ht="18" customHeight="1">
      <c r="A146" s="25" t="s">
        <v>123</v>
      </c>
      <c r="B146" s="8">
        <v>17338659.949999999</v>
      </c>
      <c r="C146" s="65"/>
      <c r="D146" s="19">
        <v>15836385.289999999</v>
      </c>
    </row>
    <row r="147" spans="1:4" s="6" customFormat="1" ht="18" customHeight="1" thickBot="1">
      <c r="A147" s="66" t="s">
        <v>76</v>
      </c>
      <c r="B147" s="20">
        <f>SUM(B139:B146)</f>
        <v>157757604.06999999</v>
      </c>
      <c r="C147" s="67"/>
      <c r="D147" s="20">
        <f>SUM(D139:D146)</f>
        <v>143910754.32999998</v>
      </c>
    </row>
    <row r="148" spans="1:4" s="6" customFormat="1" ht="12" customHeight="1" thickTop="1">
      <c r="A148" s="12"/>
      <c r="B148" s="60" t="s">
        <v>0</v>
      </c>
      <c r="C148" s="60"/>
      <c r="D148" s="60"/>
    </row>
    <row r="149" spans="1:4" s="6" customFormat="1" ht="28.5" customHeight="1">
      <c r="A149" s="93" t="s">
        <v>211</v>
      </c>
      <c r="B149" s="31"/>
      <c r="C149" s="11"/>
      <c r="D149" s="60"/>
    </row>
    <row r="150" spans="1:4" s="6" customFormat="1" ht="8.25" customHeight="1">
      <c r="A150" s="10"/>
      <c r="B150" s="11"/>
      <c r="C150" s="11"/>
      <c r="D150" s="11"/>
    </row>
    <row r="151" spans="1:4" s="6" customFormat="1" ht="46.5" customHeight="1">
      <c r="A151" s="243" t="s">
        <v>163</v>
      </c>
      <c r="B151" s="243"/>
      <c r="C151" s="243"/>
      <c r="D151" s="243"/>
    </row>
    <row r="152" spans="1:4" s="6" customFormat="1" ht="18" customHeight="1">
      <c r="A152" s="12"/>
      <c r="B152" s="11"/>
      <c r="C152" s="11"/>
      <c r="D152" s="11"/>
    </row>
    <row r="153" spans="1:4" s="6" customFormat="1" ht="18" customHeight="1">
      <c r="A153" s="13" t="s">
        <v>59</v>
      </c>
      <c r="B153" s="32">
        <v>2018</v>
      </c>
      <c r="C153" s="15"/>
      <c r="D153" s="16">
        <v>2017</v>
      </c>
    </row>
    <row r="154" spans="1:4" s="6" customFormat="1" ht="18" customHeight="1">
      <c r="A154" s="17" t="s">
        <v>77</v>
      </c>
      <c r="B154" s="19">
        <v>2125250</v>
      </c>
      <c r="C154" s="68"/>
      <c r="D154" s="19">
        <v>1910328.96</v>
      </c>
    </row>
    <row r="155" spans="1:4" s="6" customFormat="1" ht="18" customHeight="1" thickBot="1">
      <c r="A155" s="10" t="s">
        <v>78</v>
      </c>
      <c r="B155" s="20">
        <f>SUM(B154)</f>
        <v>2125250</v>
      </c>
      <c r="C155" s="69"/>
      <c r="D155" s="20">
        <f>SUM(D154)</f>
        <v>1910328.96</v>
      </c>
    </row>
    <row r="156" spans="1:4" s="6" customFormat="1" ht="18" customHeight="1" thickTop="1">
      <c r="A156" s="11"/>
      <c r="B156" s="11"/>
      <c r="C156" s="11"/>
      <c r="D156" s="11"/>
    </row>
    <row r="157" spans="1:4" s="6" customFormat="1" ht="18" customHeight="1">
      <c r="A157" s="93" t="s">
        <v>212</v>
      </c>
      <c r="B157" s="23"/>
      <c r="C157" s="11"/>
      <c r="D157" s="11"/>
    </row>
    <row r="158" spans="1:4" s="6" customFormat="1" ht="42.75" customHeight="1">
      <c r="A158" s="240" t="s">
        <v>151</v>
      </c>
      <c r="B158" s="240"/>
      <c r="C158" s="240"/>
      <c r="D158" s="240"/>
    </row>
    <row r="159" spans="1:4" s="6" customFormat="1" ht="18" customHeight="1">
      <c r="A159" s="12"/>
      <c r="B159" s="11"/>
      <c r="C159" s="11"/>
      <c r="D159" s="11"/>
    </row>
    <row r="160" spans="1:4" s="6" customFormat="1" ht="18" customHeight="1">
      <c r="A160" s="13" t="s">
        <v>59</v>
      </c>
      <c r="B160" s="32">
        <v>2018</v>
      </c>
      <c r="C160" s="15"/>
      <c r="D160" s="16">
        <v>2017</v>
      </c>
    </row>
    <row r="161" spans="1:4" s="6" customFormat="1" ht="18" customHeight="1">
      <c r="A161" s="17" t="s">
        <v>79</v>
      </c>
      <c r="B161" s="19">
        <v>18316014.07</v>
      </c>
      <c r="C161" s="70"/>
      <c r="D161" s="19">
        <v>15254923.810000001</v>
      </c>
    </row>
    <row r="162" spans="1:4" s="6" customFormat="1" ht="18" customHeight="1" thickBot="1">
      <c r="A162" s="10" t="s">
        <v>79</v>
      </c>
      <c r="B162" s="20">
        <f>SUM(B161)</f>
        <v>18316014.07</v>
      </c>
      <c r="C162" s="71"/>
      <c r="D162" s="20">
        <f>SUM(D161)</f>
        <v>15254923.810000001</v>
      </c>
    </row>
    <row r="163" spans="1:4" s="6" customFormat="1" ht="12" customHeight="1" thickTop="1">
      <c r="A163" s="10"/>
      <c r="B163" s="72"/>
      <c r="C163" s="71"/>
      <c r="D163" s="73"/>
    </row>
    <row r="164" spans="1:4" s="6" customFormat="1" ht="30.75" customHeight="1">
      <c r="A164" s="93" t="s">
        <v>213</v>
      </c>
      <c r="B164" s="11"/>
      <c r="C164" s="11"/>
      <c r="D164" s="60"/>
    </row>
    <row r="165" spans="1:4" s="6" customFormat="1" ht="42" customHeight="1">
      <c r="A165" s="240" t="s">
        <v>152</v>
      </c>
      <c r="B165" s="240"/>
      <c r="C165" s="240"/>
      <c r="D165" s="240"/>
    </row>
    <row r="166" spans="1:4" s="6" customFormat="1" ht="12" customHeight="1">
      <c r="A166" s="25"/>
      <c r="B166" s="25"/>
      <c r="C166" s="25"/>
      <c r="D166" s="25"/>
    </row>
    <row r="167" spans="1:4" s="6" customFormat="1" ht="18" customHeight="1">
      <c r="A167" s="13" t="s">
        <v>59</v>
      </c>
      <c r="B167" s="32">
        <v>2018</v>
      </c>
      <c r="C167" s="15"/>
      <c r="D167" s="32">
        <v>2017</v>
      </c>
    </row>
    <row r="168" spans="1:4" s="6" customFormat="1" ht="18" customHeight="1">
      <c r="A168" s="12" t="s">
        <v>80</v>
      </c>
      <c r="B168" s="8">
        <v>8084141.21</v>
      </c>
      <c r="C168" s="74"/>
      <c r="D168" s="37">
        <v>7294654.4299999997</v>
      </c>
    </row>
    <row r="169" spans="1:4" s="6" customFormat="1" ht="18" customHeight="1">
      <c r="A169" s="12" t="s">
        <v>81</v>
      </c>
      <c r="B169" s="8">
        <v>8127352.8399999999</v>
      </c>
      <c r="C169" s="74"/>
      <c r="D169" s="37">
        <v>7366275.21</v>
      </c>
    </row>
    <row r="170" spans="1:4" s="6" customFormat="1" ht="18" customHeight="1">
      <c r="A170" s="12" t="s">
        <v>82</v>
      </c>
      <c r="B170" s="8">
        <v>1127165.8999999999</v>
      </c>
      <c r="C170" s="74"/>
      <c r="D170" s="37">
        <v>1175455.6499999999</v>
      </c>
    </row>
    <row r="171" spans="1:4" s="6" customFormat="1" ht="18" customHeight="1" thickBot="1">
      <c r="A171" s="10" t="s">
        <v>83</v>
      </c>
      <c r="B171" s="75">
        <f>SUM(B168:B170)</f>
        <v>17338659.949999999</v>
      </c>
      <c r="C171" s="71"/>
      <c r="D171" s="75">
        <f>SUM(D168:D170)</f>
        <v>15836385.290000001</v>
      </c>
    </row>
    <row r="172" spans="1:4" s="6" customFormat="1" ht="6" customHeight="1" thickTop="1">
      <c r="A172" s="10"/>
      <c r="B172" s="76"/>
      <c r="C172" s="71"/>
      <c r="D172" s="76"/>
    </row>
    <row r="173" spans="1:4" s="6" customFormat="1" ht="4.5" customHeight="1">
      <c r="A173" s="10"/>
      <c r="B173" s="76"/>
      <c r="C173" s="71"/>
      <c r="D173" s="76"/>
    </row>
    <row r="174" spans="1:4" s="6" customFormat="1" ht="18" customHeight="1">
      <c r="A174" s="25"/>
      <c r="B174" s="25"/>
      <c r="C174" s="25"/>
      <c r="D174" s="25"/>
    </row>
    <row r="175" spans="1:4" s="6" customFormat="1" ht="18" customHeight="1">
      <c r="A175" s="10" t="s">
        <v>134</v>
      </c>
      <c r="B175" s="31"/>
      <c r="C175" s="11"/>
      <c r="D175" s="11"/>
    </row>
    <row r="176" spans="1:4" s="6" customFormat="1" ht="46.5" customHeight="1">
      <c r="A176" s="243" t="s">
        <v>153</v>
      </c>
      <c r="B176" s="243"/>
      <c r="C176" s="243"/>
      <c r="D176" s="243"/>
    </row>
    <row r="177" spans="1:6" s="6" customFormat="1" ht="18" customHeight="1">
      <c r="A177" s="13" t="s">
        <v>59</v>
      </c>
      <c r="B177" s="32">
        <v>2018</v>
      </c>
      <c r="C177" s="15"/>
      <c r="D177" s="32">
        <v>2017</v>
      </c>
    </row>
    <row r="178" spans="1:6" s="6" customFormat="1" ht="18" customHeight="1">
      <c r="A178" s="17" t="s">
        <v>84</v>
      </c>
      <c r="B178" s="19">
        <v>30154268.100000001</v>
      </c>
      <c r="C178" s="17"/>
      <c r="D178" s="19">
        <v>22952216.879999999</v>
      </c>
    </row>
    <row r="179" spans="1:6" s="6" customFormat="1" ht="18" customHeight="1" thickBot="1">
      <c r="A179" s="10" t="s">
        <v>85</v>
      </c>
      <c r="B179" s="75">
        <f>SUM(B178)</f>
        <v>30154268.100000001</v>
      </c>
      <c r="C179" s="12"/>
      <c r="D179" s="75">
        <f>SUM(D178)</f>
        <v>22952216.879999999</v>
      </c>
    </row>
    <row r="180" spans="1:6" s="6" customFormat="1" ht="14.1" customHeight="1" thickTop="1">
      <c r="A180" s="10"/>
      <c r="B180" s="38"/>
      <c r="C180" s="11"/>
      <c r="D180" s="11"/>
      <c r="F180" s="9"/>
    </row>
    <row r="181" spans="1:6" s="6" customFormat="1" ht="18" customHeight="1">
      <c r="A181" s="10" t="s">
        <v>138</v>
      </c>
      <c r="B181" s="31"/>
      <c r="C181" s="11"/>
      <c r="D181" s="57"/>
    </row>
    <row r="182" spans="1:6" s="6" customFormat="1" ht="45" customHeight="1">
      <c r="A182" s="253" t="s">
        <v>154</v>
      </c>
      <c r="B182" s="253"/>
      <c r="C182" s="253"/>
      <c r="D182" s="253"/>
    </row>
    <row r="183" spans="1:6" s="6" customFormat="1" ht="18" customHeight="1">
      <c r="A183" s="13" t="s">
        <v>59</v>
      </c>
      <c r="B183" s="16">
        <v>2018</v>
      </c>
      <c r="C183" s="15"/>
      <c r="D183" s="16">
        <v>2017</v>
      </c>
    </row>
    <row r="184" spans="1:6" s="6" customFormat="1" ht="18" customHeight="1">
      <c r="A184" s="12" t="s">
        <v>86</v>
      </c>
      <c r="B184" s="8">
        <v>4910055.9800000004</v>
      </c>
      <c r="C184" s="19"/>
      <c r="D184" s="19">
        <v>4229963.45</v>
      </c>
    </row>
    <row r="185" spans="1:6" s="6" customFormat="1" ht="18" customHeight="1">
      <c r="A185" s="12" t="s">
        <v>87</v>
      </c>
      <c r="B185" s="8">
        <v>3565313.75</v>
      </c>
      <c r="C185" s="19"/>
      <c r="D185" s="19">
        <v>3838673.3</v>
      </c>
    </row>
    <row r="186" spans="1:6" s="6" customFormat="1" ht="18" customHeight="1">
      <c r="A186" s="12" t="s">
        <v>88</v>
      </c>
      <c r="B186" s="8">
        <v>3104999.96</v>
      </c>
      <c r="C186" s="26"/>
      <c r="D186" s="19">
        <v>2538757.85</v>
      </c>
    </row>
    <row r="187" spans="1:6" s="6" customFormat="1" ht="18" customHeight="1">
      <c r="A187" s="12" t="s">
        <v>89</v>
      </c>
      <c r="B187" s="8">
        <v>3753189.74</v>
      </c>
      <c r="C187" s="26"/>
      <c r="D187" s="19">
        <v>1560628.26</v>
      </c>
    </row>
    <row r="188" spans="1:6" s="6" customFormat="1" ht="18" customHeight="1">
      <c r="A188" s="12" t="s">
        <v>90</v>
      </c>
      <c r="B188" s="8">
        <v>1795815.35</v>
      </c>
      <c r="C188" s="26"/>
      <c r="D188" s="19">
        <v>1303364.7</v>
      </c>
    </row>
    <row r="189" spans="1:6" s="6" customFormat="1" ht="18" customHeight="1">
      <c r="A189" s="12" t="s">
        <v>91</v>
      </c>
      <c r="B189" s="8">
        <v>1268643.8400000001</v>
      </c>
      <c r="C189" s="26"/>
      <c r="D189" s="19">
        <v>1580416.8</v>
      </c>
    </row>
    <row r="190" spans="1:6" s="6" customFormat="1" ht="18" customHeight="1">
      <c r="A190" s="12" t="s">
        <v>92</v>
      </c>
      <c r="B190" s="8">
        <v>1219185.3999999999</v>
      </c>
      <c r="C190" s="26"/>
      <c r="D190" s="19">
        <v>638912.84</v>
      </c>
    </row>
    <row r="191" spans="1:6" s="6" customFormat="1" ht="18" customHeight="1">
      <c r="A191" s="12" t="s">
        <v>93</v>
      </c>
      <c r="B191" s="8">
        <v>2331220.42</v>
      </c>
      <c r="C191" s="26"/>
      <c r="D191" s="19">
        <v>3141277.62</v>
      </c>
    </row>
    <row r="192" spans="1:6" s="6" customFormat="1" ht="18" customHeight="1">
      <c r="A192" s="12" t="s">
        <v>94</v>
      </c>
      <c r="B192" s="8">
        <v>6103.99</v>
      </c>
      <c r="C192" s="26"/>
      <c r="D192" s="19">
        <v>5857.94</v>
      </c>
    </row>
    <row r="193" spans="1:4" s="6" customFormat="1" ht="18" customHeight="1">
      <c r="A193" s="12" t="s">
        <v>95</v>
      </c>
      <c r="B193" s="8">
        <v>5694900.1100000003</v>
      </c>
      <c r="C193" s="26"/>
      <c r="D193" s="19">
        <v>3622080.13</v>
      </c>
    </row>
    <row r="194" spans="1:4" s="6" customFormat="1" ht="18" customHeight="1">
      <c r="A194" s="12" t="s">
        <v>96</v>
      </c>
      <c r="B194" s="8">
        <v>900</v>
      </c>
      <c r="C194" s="26"/>
      <c r="D194" s="19">
        <v>4992</v>
      </c>
    </row>
    <row r="195" spans="1:4" s="6" customFormat="1" ht="18" customHeight="1">
      <c r="A195" s="12" t="s">
        <v>97</v>
      </c>
      <c r="B195" s="8">
        <v>86600</v>
      </c>
      <c r="C195" s="26"/>
      <c r="D195" s="19">
        <v>5700</v>
      </c>
    </row>
    <row r="196" spans="1:4" s="6" customFormat="1" ht="18" customHeight="1">
      <c r="A196" s="12" t="s">
        <v>98</v>
      </c>
      <c r="B196" s="8">
        <v>2417339.56</v>
      </c>
      <c r="C196" s="26"/>
      <c r="D196" s="19">
        <v>481591.99</v>
      </c>
    </row>
    <row r="197" spans="1:4" s="6" customFormat="1" ht="18" customHeight="1" thickBot="1">
      <c r="A197" s="77" t="s">
        <v>99</v>
      </c>
      <c r="B197" s="20">
        <f>SUM(B184:B196)</f>
        <v>30154268.099999994</v>
      </c>
      <c r="C197" s="78"/>
      <c r="D197" s="20">
        <f>SUM(D184:D196)</f>
        <v>22952216.879999999</v>
      </c>
    </row>
    <row r="198" spans="1:4" s="6" customFormat="1" ht="12" customHeight="1" thickTop="1">
      <c r="A198" s="10"/>
      <c r="B198" s="79"/>
      <c r="C198" s="80"/>
      <c r="D198" s="81"/>
    </row>
    <row r="199" spans="1:4" s="6" customFormat="1" ht="21" customHeight="1">
      <c r="A199" s="10" t="s">
        <v>137</v>
      </c>
      <c r="B199" s="31"/>
      <c r="C199" s="11"/>
      <c r="D199" s="11"/>
    </row>
    <row r="200" spans="1:4" s="6" customFormat="1" ht="32.25" customHeight="1">
      <c r="A200" s="240" t="s">
        <v>155</v>
      </c>
      <c r="B200" s="240"/>
      <c r="C200" s="240"/>
      <c r="D200" s="240"/>
    </row>
    <row r="201" spans="1:4" s="6" customFormat="1" ht="18" customHeight="1">
      <c r="A201" s="13" t="s">
        <v>59</v>
      </c>
      <c r="B201" s="32">
        <v>2018</v>
      </c>
      <c r="C201" s="15"/>
      <c r="D201" s="32">
        <v>2017</v>
      </c>
    </row>
    <row r="202" spans="1:4" s="6" customFormat="1" ht="18" customHeight="1">
      <c r="A202" s="12" t="s">
        <v>100</v>
      </c>
      <c r="B202" s="8">
        <v>1706676.73</v>
      </c>
      <c r="C202" s="46"/>
      <c r="D202" s="19">
        <v>2248991.4700000002</v>
      </c>
    </row>
    <row r="203" spans="1:4" s="6" customFormat="1" ht="18" customHeight="1">
      <c r="A203" s="12" t="s">
        <v>101</v>
      </c>
      <c r="B203" s="8">
        <v>823670.91</v>
      </c>
      <c r="C203" s="46"/>
      <c r="D203" s="19">
        <v>213188</v>
      </c>
    </row>
    <row r="204" spans="1:4" s="6" customFormat="1" ht="18" customHeight="1">
      <c r="A204" s="5" t="s">
        <v>102</v>
      </c>
      <c r="B204" s="8">
        <v>644503.15</v>
      </c>
      <c r="C204" s="46"/>
      <c r="D204" s="19">
        <v>363481.52</v>
      </c>
    </row>
    <row r="205" spans="1:4" s="6" customFormat="1" ht="18" customHeight="1">
      <c r="A205" s="5" t="s">
        <v>103</v>
      </c>
      <c r="B205" s="8">
        <v>4805595.03</v>
      </c>
      <c r="C205" s="46"/>
      <c r="D205" s="19">
        <v>2548539.31</v>
      </c>
    </row>
    <row r="206" spans="1:4" s="6" customFormat="1" ht="18" customHeight="1">
      <c r="A206" s="5" t="s">
        <v>104</v>
      </c>
      <c r="B206" s="8">
        <v>226173.16</v>
      </c>
      <c r="C206" s="46"/>
      <c r="D206" s="19">
        <v>214571.38</v>
      </c>
    </row>
    <row r="207" spans="1:4" s="6" customFormat="1" ht="18" customHeight="1">
      <c r="A207" s="5" t="s">
        <v>105</v>
      </c>
      <c r="B207" s="8">
        <v>386759.83</v>
      </c>
      <c r="C207" s="46"/>
      <c r="D207" s="19">
        <v>137760.84</v>
      </c>
    </row>
    <row r="208" spans="1:4" s="6" customFormat="1" ht="18" customHeight="1">
      <c r="A208" s="5" t="s">
        <v>106</v>
      </c>
      <c r="B208" s="8">
        <v>7731448.4800000004</v>
      </c>
      <c r="C208" s="46"/>
      <c r="D208" s="19">
        <f>4258404.73+510915.35</f>
        <v>4769320.08</v>
      </c>
    </row>
    <row r="209" spans="1:4" s="6" customFormat="1" ht="21" customHeight="1" thickBot="1">
      <c r="A209" s="77" t="s">
        <v>107</v>
      </c>
      <c r="B209" s="20">
        <f>SUM(B202:B208)</f>
        <v>16324827.290000001</v>
      </c>
      <c r="C209" s="82"/>
      <c r="D209" s="20">
        <f>SUM(D202:D208)</f>
        <v>10495852.600000001</v>
      </c>
    </row>
    <row r="210" spans="1:4" s="6" customFormat="1" ht="15.75" customHeight="1" thickTop="1">
      <c r="A210" s="10"/>
      <c r="B210" s="62"/>
      <c r="C210" s="11"/>
      <c r="D210" s="11"/>
    </row>
    <row r="211" spans="1:4" s="6" customFormat="1" ht="27" customHeight="1">
      <c r="A211" s="10" t="s">
        <v>136</v>
      </c>
      <c r="B211" s="60">
        <f>B209+B197</f>
        <v>46479095.389999993</v>
      </c>
      <c r="C211" s="11"/>
      <c r="D211" s="60"/>
    </row>
    <row r="212" spans="1:4" s="6" customFormat="1" ht="28.5" customHeight="1">
      <c r="A212" s="240" t="s">
        <v>156</v>
      </c>
      <c r="B212" s="240"/>
      <c r="C212" s="240"/>
      <c r="D212" s="240"/>
    </row>
    <row r="213" spans="1:4" s="6" customFormat="1" ht="24" customHeight="1">
      <c r="A213" s="13" t="s">
        <v>59</v>
      </c>
      <c r="B213" s="32">
        <v>2018</v>
      </c>
      <c r="C213" s="15"/>
      <c r="D213" s="16">
        <v>2017</v>
      </c>
    </row>
    <row r="214" spans="1:4" s="6" customFormat="1" ht="18" customHeight="1">
      <c r="A214" s="12" t="s">
        <v>108</v>
      </c>
      <c r="B214" s="8">
        <v>60422</v>
      </c>
      <c r="C214" s="46"/>
      <c r="D214" s="19">
        <v>64073.62</v>
      </c>
    </row>
    <row r="215" spans="1:4" s="6" customFormat="1" ht="20.25" customHeight="1">
      <c r="A215" s="12" t="s">
        <v>109</v>
      </c>
      <c r="B215" s="8">
        <f>154000+49419.5</f>
        <v>203419.5</v>
      </c>
      <c r="C215" s="46"/>
      <c r="D215" s="19">
        <v>166245.1</v>
      </c>
    </row>
    <row r="216" spans="1:4" s="6" customFormat="1" ht="18" customHeight="1" thickBot="1">
      <c r="A216" s="10" t="s">
        <v>110</v>
      </c>
      <c r="B216" s="20">
        <f>SUM(B214:B215)</f>
        <v>263841.5</v>
      </c>
      <c r="C216" s="44"/>
      <c r="D216" s="20">
        <f>SUM(D214:D215)</f>
        <v>230318.72</v>
      </c>
    </row>
    <row r="217" spans="1:4" s="6" customFormat="1" ht="9.9499999999999993" customHeight="1" thickTop="1">
      <c r="A217" s="12"/>
      <c r="B217" s="46"/>
      <c r="C217" s="46"/>
      <c r="D217" s="46"/>
    </row>
    <row r="218" spans="1:4" s="6" customFormat="1" ht="18" customHeight="1">
      <c r="A218" s="10" t="s">
        <v>135</v>
      </c>
      <c r="B218" s="11"/>
      <c r="C218" s="11"/>
      <c r="D218" s="11"/>
    </row>
    <row r="219" spans="1:4" s="6" customFormat="1" ht="33" customHeight="1">
      <c r="A219" s="240" t="s">
        <v>157</v>
      </c>
      <c r="B219" s="240"/>
      <c r="C219" s="240"/>
      <c r="D219" s="240"/>
    </row>
    <row r="220" spans="1:4" s="6" customFormat="1" ht="18.75" customHeight="1">
      <c r="A220" s="13" t="s">
        <v>59</v>
      </c>
      <c r="B220" s="32">
        <v>2018</v>
      </c>
      <c r="C220" s="15"/>
      <c r="D220" s="16">
        <v>2017</v>
      </c>
    </row>
    <row r="221" spans="1:4" s="6" customFormat="1" ht="17.25" customHeight="1">
      <c r="A221" s="12" t="s">
        <v>111</v>
      </c>
      <c r="B221" s="9">
        <v>35236.92</v>
      </c>
      <c r="C221" s="83"/>
      <c r="D221" s="59">
        <v>55036.93</v>
      </c>
    </row>
    <row r="222" spans="1:4" s="6" customFormat="1" ht="18" customHeight="1" thickBot="1">
      <c r="A222" s="10" t="s">
        <v>112</v>
      </c>
      <c r="B222" s="20">
        <f>SUM(B221)</f>
        <v>35236.92</v>
      </c>
      <c r="C222" s="84"/>
      <c r="D222" s="20">
        <f>SUM(D221)</f>
        <v>55036.93</v>
      </c>
    </row>
    <row r="223" spans="1:4" s="6" customFormat="1" thickTop="1">
      <c r="A223" s="38"/>
      <c r="B223" s="38"/>
      <c r="C223" s="38"/>
      <c r="D223" s="38"/>
    </row>
    <row r="224" spans="1:4" s="6" customFormat="1" ht="14.25">
      <c r="A224" s="18"/>
      <c r="B224" s="38"/>
      <c r="C224" s="38"/>
      <c r="D224" s="38"/>
    </row>
    <row r="225" spans="1:4" s="6" customFormat="1" ht="14.25">
      <c r="A225" s="10"/>
      <c r="B225" s="38"/>
      <c r="C225" s="38"/>
      <c r="D225" s="38"/>
    </row>
  </sheetData>
  <mergeCells count="24">
    <mergeCell ref="A219:D219"/>
    <mergeCell ref="A115:D115"/>
    <mergeCell ref="A119:D119"/>
    <mergeCell ref="A125:D125"/>
    <mergeCell ref="A136:D136"/>
    <mergeCell ref="A151:D151"/>
    <mergeCell ref="A158:D158"/>
    <mergeCell ref="A165:D165"/>
    <mergeCell ref="A176:D176"/>
    <mergeCell ref="A182:D182"/>
    <mergeCell ref="A200:D200"/>
    <mergeCell ref="A212:D212"/>
    <mergeCell ref="A110:D110"/>
    <mergeCell ref="A2:D2"/>
    <mergeCell ref="A6:D6"/>
    <mergeCell ref="A13:B13"/>
    <mergeCell ref="A15:D15"/>
    <mergeCell ref="A33:D33"/>
    <mergeCell ref="A43:D43"/>
    <mergeCell ref="A51:D51"/>
    <mergeCell ref="A72:D72"/>
    <mergeCell ref="A80:D80"/>
    <mergeCell ref="A89:D89"/>
    <mergeCell ref="A98:D100"/>
  </mergeCells>
  <printOptions horizontalCentered="1"/>
  <pageMargins left="0.2" right="0.2" top="0.3" bottom="0.1" header="0.3" footer="0.1"/>
  <pageSetup paperSize="9" scale="80" fitToHeight="3" orientation="portrait" r:id="rId1"/>
  <rowBreaks count="4" manualBreakCount="4">
    <brk id="41" max="3" man="1"/>
    <brk id="86" max="3" man="1"/>
    <brk id="131" max="3" man="1"/>
    <brk id="174" max="3" man="1"/>
  </rowBreaks>
  <ignoredErrors>
    <ignoredError sqref="D12 D30 D49 B85 D107 D131 D197 D216 D38 B49 B197 B209 B216 B30 D64 D171 B171 B38 B12 B147"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 Notas real</vt:lpstr>
      <vt:lpstr>Otras </vt:lpstr>
      <vt:lpstr>' Notas real'!Área_de_impresión</vt:lpstr>
      <vt:lpstr>'Otras '!Área_de_impresión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Ylkania Botello</dc:creator>
  <cp:lastModifiedBy>Pedro Jimenez Marte</cp:lastModifiedBy>
  <cp:lastPrinted>2025-01-16T17:48:51Z</cp:lastPrinted>
  <dcterms:created xsi:type="dcterms:W3CDTF">2018-05-02T13:48:18Z</dcterms:created>
  <dcterms:modified xsi:type="dcterms:W3CDTF">2025-01-16T19:20:47Z</dcterms:modified>
</cp:coreProperties>
</file>